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2" documentId="13_ncr:1_{2594C413-0FA4-4C50-80A9-561E7AFFB5E5}" xr6:coauthVersionLast="47" xr6:coauthVersionMax="47" xr10:uidLastSave="{F39A4E46-2123-4981-9250-5909B1149077}"/>
  <bookViews>
    <workbookView xWindow="-120" yWindow="-120" windowWidth="24240" windowHeight="13020" xr2:uid="{00000000-000D-0000-FFFF-FFFF00000000}"/>
  </bookViews>
  <sheets>
    <sheet name="LIQ. PRETENSIONES DEMAND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B39" i="1"/>
  <c r="F39" i="1" s="1"/>
  <c r="E35" i="1" l="1"/>
  <c r="D31" i="1"/>
  <c r="D33" i="1" s="1"/>
  <c r="D32" i="1"/>
  <c r="G30" i="1"/>
  <c r="H30" i="1" s="1"/>
  <c r="B24" i="1" l="1"/>
  <c r="F24" i="1" s="1"/>
  <c r="E19" i="1" l="1"/>
  <c r="E15" i="1"/>
  <c r="E11" i="1"/>
  <c r="F11" i="1" s="1"/>
  <c r="D15" i="1" s="1"/>
  <c r="E7" i="1"/>
  <c r="F7" i="1" s="1"/>
  <c r="F8" i="1" s="1"/>
  <c r="F15" i="1" l="1"/>
  <c r="F12" i="1"/>
  <c r="F19" i="1"/>
  <c r="F20" i="1" s="1"/>
  <c r="F16" i="1" l="1"/>
</calcChain>
</file>

<file path=xl/sharedStrings.xml><?xml version="1.0" encoding="utf-8"?>
<sst xmlns="http://schemas.openxmlformats.org/spreadsheetml/2006/main" count="50" uniqueCount="32">
  <si>
    <t>LIQUIDACIÓN DE LAS PRETENSIONES DE LA DEMANDA</t>
  </si>
  <si>
    <t>DESDE</t>
  </si>
  <si>
    <t>HASTA</t>
  </si>
  <si>
    <t>DÍAS</t>
  </si>
  <si>
    <t>PRIMAS</t>
  </si>
  <si>
    <t>TOTAL ADEUDADO</t>
  </si>
  <si>
    <t>CESANTÍAS</t>
  </si>
  <si>
    <t>INTERESES</t>
  </si>
  <si>
    <t>SALARIO</t>
  </si>
  <si>
    <t>VACACIONES</t>
  </si>
  <si>
    <t>INDEMNIZACIÓN DEL ARTÍCULO 65 DEL C.S.T.</t>
  </si>
  <si>
    <t>Salario diario</t>
  </si>
  <si>
    <t>Total</t>
  </si>
  <si>
    <t>Días</t>
  </si>
  <si>
    <t xml:space="preserve">Total Liquidación </t>
  </si>
  <si>
    <r>
      <rPr>
        <b/>
        <sz val="11"/>
        <color rgb="FF000000"/>
        <rFont val="Calibri"/>
        <family val="2"/>
        <scheme val="minor"/>
      </rPr>
      <t>NOTA 2:</t>
    </r>
    <r>
      <rPr>
        <sz val="11"/>
        <color rgb="FF000000"/>
        <rFont val="Calibri"/>
        <family val="2"/>
        <scheme val="minor"/>
      </rPr>
      <t xml:space="preserve"> La indemnización del artículo 65 del CST, se liquida desde el 01/11/2023 (día después de la terminación) y hasta el 04/04/2025 (fecha actual)</t>
    </r>
  </si>
  <si>
    <t>INDEMNIZACIÓN ARTÍCULO 64 DEL C.S.T.</t>
  </si>
  <si>
    <t>AÑO</t>
  </si>
  <si>
    <t>MES</t>
  </si>
  <si>
    <t>DÍA</t>
  </si>
  <si>
    <t>Tiempo Laborado en:</t>
  </si>
  <si>
    <t>Fecha de Terminación: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</si>
  <si>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</si>
  <si>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</si>
  <si>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</si>
  <si>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</si>
  <si>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</si>
  <si>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</si>
  <si>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</si>
  <si>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DEL ARTÍCULO 26 DE LA LEY 361 DE 1997. (180 DÍAS DE SALARIO)</t>
  </si>
  <si>
    <t>x 180 DÍAS</t>
  </si>
  <si>
    <r>
      <rPr>
        <b/>
        <sz val="11"/>
        <color rgb="FF000000"/>
        <rFont val="Calibri"/>
        <family val="2"/>
        <scheme val="minor"/>
      </rPr>
      <t>NOTA 1:</t>
    </r>
    <r>
      <rPr>
        <sz val="11"/>
        <color rgb="FF000000"/>
        <rFont val="Calibri"/>
        <family val="2"/>
        <scheme val="minor"/>
      </rPr>
      <t xml:space="preserve"> La Póliza de Garantía de Cumplimiento en favor de Entidades Estatales No. 1. 530-47-994000038009, ampara el pago de salarios, prestaciones sociales e indemnizaciones laborales, con una vigencia del 16/12/2022 al 31/10/2023. 
La demandante se encuentra reclamando el pago de (i) prima, cesantías, intereses a las cesantías y vacaciones del 01/01/2023 al 31/10/2023, (ii) indemnización del artículo 64 y 65 del CST, (iii) indmenización 180 días de salario.
El concepto de vacaciones si bien se liquida, no se cuenta en la sumatoria final, comoquiera que, no es una prestación social.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</si>
</sst>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_-&quot;$&quot;\ * #,##0_-;\-&quot;$&quot;\ * #,##0_-;_-&quot;$&quot;\ * &quot;-&quot;??_-;_-@_-"/>
    <numFmt numFmtId="169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/>
    </xf>
    <xf numFmtId="164" fontId="5" fillId="4" borderId="2" xfId="1" applyNumberFormat="1" applyFont="1" applyFill="1" applyBorder="1" applyAlignment="1">
      <alignment horizontal="center"/>
    </xf>
    <xf numFmtId="14" fontId="2" fillId="0" borderId="2" xfId="0" applyNumberFormat="1" applyFont="1" applyBorder="1"/>
    <xf numFmtId="164" fontId="2" fillId="0" borderId="2" xfId="1" applyNumberFormat="1" applyFont="1" applyBorder="1"/>
    <xf numFmtId="164" fontId="2" fillId="0" borderId="2" xfId="1" applyNumberFormat="1" applyFont="1" applyFill="1" applyBorder="1"/>
    <xf numFmtId="164" fontId="5" fillId="2" borderId="2" xfId="1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/>
    <xf numFmtId="8" fontId="6" fillId="0" borderId="0" xfId="0" applyNumberFormat="1" applyFont="1" applyAlignment="1">
      <alignment horizontal="center"/>
    </xf>
    <xf numFmtId="0" fontId="7" fillId="0" borderId="0" xfId="0" applyFont="1"/>
    <xf numFmtId="0" fontId="0" fillId="0" borderId="0" xfId="0" applyAlignment="1">
      <alignment wrapText="1"/>
    </xf>
    <xf numFmtId="44" fontId="8" fillId="5" borderId="2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168" fontId="11" fillId="2" borderId="2" xfId="0" applyNumberFormat="1" applyFont="1" applyFill="1" applyBorder="1"/>
    <xf numFmtId="0" fontId="5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69" fontId="6" fillId="4" borderId="2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0" borderId="2" xfId="0" applyFont="1" applyBorder="1"/>
    <xf numFmtId="0" fontId="15" fillId="0" borderId="2" xfId="0" applyFont="1" applyBorder="1" applyAlignment="1">
      <alignment horizontal="center" vertical="center"/>
    </xf>
    <xf numFmtId="6" fontId="15" fillId="6" borderId="2" xfId="0" applyNumberFormat="1" applyFont="1" applyFill="1" applyBorder="1"/>
    <xf numFmtId="6" fontId="16" fillId="0" borderId="3" xfId="0" applyNumberFormat="1" applyFont="1" applyBorder="1" applyAlignment="1">
      <alignment horizontal="center"/>
    </xf>
    <xf numFmtId="6" fontId="16" fillId="0" borderId="5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8" fontId="6" fillId="2" borderId="3" xfId="0" applyNumberFormat="1" applyFont="1" applyFill="1" applyBorder="1" applyAlignment="1">
      <alignment horizontal="center"/>
    </xf>
    <xf numFmtId="8" fontId="6" fillId="2" borderId="4" xfId="0" applyNumberFormat="1" applyFont="1" applyFill="1" applyBorder="1" applyAlignment="1">
      <alignment horizontal="center"/>
    </xf>
    <xf numFmtId="8" fontId="6" fillId="2" borderId="5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8" fontId="6" fillId="0" borderId="3" xfId="0" applyNumberFormat="1" applyFont="1" applyBorder="1" applyAlignment="1">
      <alignment horizontal="center"/>
    </xf>
    <xf numFmtId="8" fontId="6" fillId="0" borderId="4" xfId="0" applyNumberFormat="1" applyFont="1" applyBorder="1" applyAlignment="1">
      <alignment horizontal="center"/>
    </xf>
    <xf numFmtId="8" fontId="6" fillId="0" borderId="5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8" fontId="12" fillId="0" borderId="2" xfId="12" applyNumberFormat="1" applyFont="1" applyBorder="1" applyAlignment="1">
      <alignment horizontal="center"/>
    </xf>
    <xf numFmtId="44" fontId="12" fillId="0" borderId="2" xfId="12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</cellXfs>
  <cellStyles count="13">
    <cellStyle name="Millares" xfId="1" builtinId="3"/>
    <cellStyle name="Millares [0] 2" xfId="5" xr:uid="{00000000-0005-0000-0000-000001000000}"/>
    <cellStyle name="Millares 2" xfId="8" xr:uid="{00000000-0005-0000-0000-000002000000}"/>
    <cellStyle name="Millares 3" xfId="10" xr:uid="{00000000-0005-0000-0000-000003000000}"/>
    <cellStyle name="Millares 4" xfId="2" xr:uid="{00000000-0005-0000-0000-000004000000}"/>
    <cellStyle name="Moneda" xfId="12" builtinId="4"/>
    <cellStyle name="Moneda [0] 2" xfId="7" xr:uid="{00000000-0005-0000-0000-000005000000}"/>
    <cellStyle name="Moneda 2" xfId="6" xr:uid="{00000000-0005-0000-0000-000006000000}"/>
    <cellStyle name="Moneda 3" xfId="9" xr:uid="{00000000-0005-0000-0000-000007000000}"/>
    <cellStyle name="Moneda 4" xfId="11" xr:uid="{00000000-0005-0000-0000-000008000000}"/>
    <cellStyle name="Moneda 5" xfId="3" xr:uid="{00000000-0005-0000-0000-000009000000}"/>
    <cellStyle name="Normal" xfId="0" builtinId="0"/>
    <cellStyle name="Normal 2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761999</xdr:colOff>
      <xdr:row>0</xdr:row>
      <xdr:rowOff>0</xdr:rowOff>
    </xdr:from>
    <xdr:to>
      <xdr:col>4</xdr:col>
      <xdr:colOff>780336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A78D4B-7570-47BD-B374-5B98B70C8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99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5"/>
  <sheetViews>
    <sheetView tabSelected="1" zoomScaleNormal="100" workbookViewId="0">
      <selection activeCell="I4" sqref="I4:M13"/>
    </sheetView>
  </sheetViews>
  <sheetFormatPr baseColWidth="10" defaultColWidth="11.42578125" defaultRowHeight="15" x14ac:dyDescent="0.25"/>
  <cols>
    <col min="2" max="2" width="13.85546875" customWidth="1"/>
    <col min="3" max="3" width="15.42578125" customWidth="1"/>
    <col min="4" max="4" width="13" customWidth="1"/>
    <col min="5" max="5" width="11.85546875" customWidth="1"/>
    <col min="6" max="6" width="18.42578125" customWidth="1"/>
    <col min="8" max="8" width="10" customWidth="1"/>
    <col min="10" max="10" width="14.28515625" customWidth="1"/>
    <col min="11" max="11" width="14" customWidth="1"/>
    <col min="12" max="12" width="12.7109375" customWidth="1"/>
    <col min="13" max="13" width="19.85546875" customWidth="1"/>
  </cols>
  <sheetData>
    <row r="1" spans="2:13" x14ac:dyDescent="0.25">
      <c r="B1" s="1"/>
      <c r="C1" s="1"/>
      <c r="D1" s="1"/>
      <c r="E1" s="1"/>
      <c r="F1" s="1"/>
      <c r="G1" s="1"/>
    </row>
    <row r="2" spans="2:13" x14ac:dyDescent="0.25">
      <c r="B2" s="1"/>
      <c r="C2" s="1"/>
      <c r="D2" s="1"/>
      <c r="E2" s="1"/>
      <c r="F2" s="1"/>
      <c r="G2" s="1"/>
    </row>
    <row r="3" spans="2:13" ht="15" customHeight="1" x14ac:dyDescent="0.25">
      <c r="B3" s="1"/>
      <c r="C3" s="1"/>
      <c r="D3" s="1"/>
      <c r="E3" s="1"/>
      <c r="F3" s="1"/>
      <c r="G3" s="1"/>
    </row>
    <row r="4" spans="2:13" ht="15" customHeight="1" x14ac:dyDescent="0.25">
      <c r="B4" s="1"/>
      <c r="C4" s="1"/>
      <c r="D4" s="1"/>
      <c r="E4" s="1"/>
      <c r="F4" s="1"/>
      <c r="G4" s="1"/>
      <c r="I4" s="50" t="s">
        <v>31</v>
      </c>
      <c r="J4" s="50"/>
      <c r="K4" s="50"/>
      <c r="L4" s="50"/>
      <c r="M4" s="50"/>
    </row>
    <row r="5" spans="2:13" ht="15" customHeight="1" x14ac:dyDescent="0.25">
      <c r="B5" s="54" t="s">
        <v>0</v>
      </c>
      <c r="C5" s="54"/>
      <c r="D5" s="54"/>
      <c r="E5" s="54"/>
      <c r="F5" s="54"/>
      <c r="G5" s="1"/>
      <c r="I5" s="50"/>
      <c r="J5" s="50"/>
      <c r="K5" s="50"/>
      <c r="L5" s="50"/>
      <c r="M5" s="50"/>
    </row>
    <row r="6" spans="2:13" x14ac:dyDescent="0.25">
      <c r="B6" s="2" t="s">
        <v>1</v>
      </c>
      <c r="C6" s="2" t="s">
        <v>2</v>
      </c>
      <c r="D6" s="2" t="s">
        <v>8</v>
      </c>
      <c r="E6" s="2" t="s">
        <v>3</v>
      </c>
      <c r="F6" s="3" t="s">
        <v>4</v>
      </c>
      <c r="G6" s="1"/>
      <c r="I6" s="50"/>
      <c r="J6" s="50"/>
      <c r="K6" s="50"/>
      <c r="L6" s="50"/>
      <c r="M6" s="50"/>
    </row>
    <row r="7" spans="2:13" x14ac:dyDescent="0.25">
      <c r="B7" s="4">
        <v>44927</v>
      </c>
      <c r="C7" s="4">
        <v>45230</v>
      </c>
      <c r="D7" s="6">
        <v>1300606</v>
      </c>
      <c r="E7" s="6">
        <f>DAYS360(B7,C7)</f>
        <v>300</v>
      </c>
      <c r="F7" s="6">
        <f t="shared" ref="F7" si="0">(D7*E7)/360</f>
        <v>1083838.3333333333</v>
      </c>
      <c r="G7" s="1"/>
      <c r="I7" s="50"/>
      <c r="J7" s="50"/>
      <c r="K7" s="50"/>
      <c r="L7" s="50"/>
      <c r="M7" s="50"/>
    </row>
    <row r="8" spans="2:13" ht="15" customHeight="1" x14ac:dyDescent="0.25">
      <c r="B8" s="55" t="s">
        <v>5</v>
      </c>
      <c r="C8" s="55"/>
      <c r="D8" s="55"/>
      <c r="E8" s="55"/>
      <c r="F8" s="7">
        <f>SUM(F7:F7)</f>
        <v>1083838.3333333333</v>
      </c>
      <c r="G8" s="1"/>
      <c r="I8" s="50"/>
      <c r="J8" s="50"/>
      <c r="K8" s="50"/>
      <c r="L8" s="50"/>
      <c r="M8" s="50"/>
    </row>
    <row r="9" spans="2:13" x14ac:dyDescent="0.25">
      <c r="G9" s="1"/>
      <c r="I9" s="50"/>
      <c r="J9" s="50"/>
      <c r="K9" s="50"/>
      <c r="L9" s="50"/>
      <c r="M9" s="50"/>
    </row>
    <row r="10" spans="2:13" x14ac:dyDescent="0.25">
      <c r="B10" s="2" t="s">
        <v>1</v>
      </c>
      <c r="C10" s="2" t="s">
        <v>2</v>
      </c>
      <c r="D10" s="2" t="s">
        <v>8</v>
      </c>
      <c r="E10" s="2" t="s">
        <v>3</v>
      </c>
      <c r="F10" s="3" t="s">
        <v>6</v>
      </c>
      <c r="G10" s="1"/>
      <c r="I10" s="50"/>
      <c r="J10" s="50"/>
      <c r="K10" s="50"/>
      <c r="L10" s="50"/>
      <c r="M10" s="50"/>
    </row>
    <row r="11" spans="2:13" x14ac:dyDescent="0.25">
      <c r="B11" s="4">
        <v>44927</v>
      </c>
      <c r="C11" s="4">
        <v>45230</v>
      </c>
      <c r="D11" s="6">
        <v>1300606</v>
      </c>
      <c r="E11" s="6">
        <f>DAYS360(B11,C11)</f>
        <v>300</v>
      </c>
      <c r="F11" s="6">
        <f t="shared" ref="F11" si="1">(D11*E11)/360</f>
        <v>1083838.3333333333</v>
      </c>
      <c r="G11" s="1"/>
      <c r="I11" s="50"/>
      <c r="J11" s="50"/>
      <c r="K11" s="50"/>
      <c r="L11" s="50"/>
      <c r="M11" s="50"/>
    </row>
    <row r="12" spans="2:13" x14ac:dyDescent="0.25">
      <c r="B12" s="55" t="s">
        <v>5</v>
      </c>
      <c r="C12" s="55"/>
      <c r="D12" s="55"/>
      <c r="E12" s="55"/>
      <c r="F12" s="7">
        <f>SUM(F11:F11)</f>
        <v>1083838.3333333333</v>
      </c>
      <c r="G12" s="1"/>
      <c r="I12" s="50"/>
      <c r="J12" s="50"/>
      <c r="K12" s="50"/>
      <c r="L12" s="50"/>
      <c r="M12" s="50"/>
    </row>
    <row r="13" spans="2:13" x14ac:dyDescent="0.25">
      <c r="G13" s="1"/>
      <c r="I13" s="50"/>
      <c r="J13" s="50"/>
      <c r="K13" s="50"/>
      <c r="L13" s="50"/>
      <c r="M13" s="50"/>
    </row>
    <row r="14" spans="2:13" x14ac:dyDescent="0.25">
      <c r="B14" s="2" t="s">
        <v>1</v>
      </c>
      <c r="C14" s="2" t="s">
        <v>2</v>
      </c>
      <c r="D14" s="2" t="s">
        <v>6</v>
      </c>
      <c r="E14" s="2" t="s">
        <v>3</v>
      </c>
      <c r="F14" s="3" t="s">
        <v>7</v>
      </c>
      <c r="G14" s="1"/>
    </row>
    <row r="15" spans="2:13" ht="15" customHeight="1" x14ac:dyDescent="0.25">
      <c r="B15" s="4">
        <v>44927</v>
      </c>
      <c r="C15" s="4">
        <v>45230</v>
      </c>
      <c r="D15" s="6">
        <f>+F11</f>
        <v>1083838.3333333333</v>
      </c>
      <c r="E15" s="5">
        <f>DAYS360(B15,C15)</f>
        <v>300</v>
      </c>
      <c r="F15" s="6">
        <f t="shared" ref="F15" si="2">(D15*E15*0.12)/360</f>
        <v>108383.83333333333</v>
      </c>
      <c r="G15" s="1"/>
      <c r="I15" s="49" t="s">
        <v>15</v>
      </c>
      <c r="J15" s="49"/>
      <c r="K15" s="49"/>
      <c r="L15" s="49"/>
      <c r="M15" s="49"/>
    </row>
    <row r="16" spans="2:13" x14ac:dyDescent="0.25">
      <c r="B16" s="55" t="s">
        <v>5</v>
      </c>
      <c r="C16" s="55"/>
      <c r="D16" s="55"/>
      <c r="E16" s="55"/>
      <c r="F16" s="7">
        <f>SUM(F15:F15)</f>
        <v>108383.83333333333</v>
      </c>
      <c r="I16" s="49"/>
      <c r="J16" s="49"/>
      <c r="K16" s="49"/>
      <c r="L16" s="49"/>
      <c r="M16" s="49"/>
    </row>
    <row r="17" spans="2:13" ht="14.45" customHeight="1" x14ac:dyDescent="0.25">
      <c r="I17" s="49"/>
      <c r="J17" s="49"/>
      <c r="K17" s="49"/>
      <c r="L17" s="49"/>
      <c r="M17" s="49"/>
    </row>
    <row r="18" spans="2:13" x14ac:dyDescent="0.25">
      <c r="B18" s="2" t="s">
        <v>1</v>
      </c>
      <c r="C18" s="2" t="s">
        <v>2</v>
      </c>
      <c r="D18" s="2" t="s">
        <v>8</v>
      </c>
      <c r="E18" s="2" t="s">
        <v>3</v>
      </c>
      <c r="F18" s="3" t="s">
        <v>9</v>
      </c>
    </row>
    <row r="19" spans="2:13" ht="14.45" customHeight="1" x14ac:dyDescent="0.25">
      <c r="B19" s="4">
        <v>44914</v>
      </c>
      <c r="C19" s="4">
        <v>45230</v>
      </c>
      <c r="D19" s="5">
        <v>1160000</v>
      </c>
      <c r="E19" s="5">
        <f>DAYS360(B19,C19)</f>
        <v>312</v>
      </c>
      <c r="F19" s="5">
        <f>(D19*E19)/720</f>
        <v>502666.66666666669</v>
      </c>
    </row>
    <row r="20" spans="2:13" x14ac:dyDescent="0.25">
      <c r="B20" s="55" t="s">
        <v>5</v>
      </c>
      <c r="C20" s="55"/>
      <c r="D20" s="55"/>
      <c r="E20" s="55"/>
      <c r="F20" s="7">
        <f>SUM(F19)</f>
        <v>502666.66666666669</v>
      </c>
    </row>
    <row r="21" spans="2:13" x14ac:dyDescent="0.25">
      <c r="B21" s="16"/>
    </row>
    <row r="22" spans="2:13" ht="14.45" customHeight="1" x14ac:dyDescent="0.25">
      <c r="B22" s="56" t="s">
        <v>10</v>
      </c>
      <c r="C22" s="56"/>
      <c r="D22" s="56"/>
      <c r="E22" s="56"/>
      <c r="F22" s="56"/>
    </row>
    <row r="23" spans="2:13" ht="14.25" customHeight="1" x14ac:dyDescent="0.25">
      <c r="B23" s="57" t="s">
        <v>11</v>
      </c>
      <c r="C23" s="57"/>
      <c r="D23" s="57" t="s">
        <v>13</v>
      </c>
      <c r="E23" s="57"/>
      <c r="F23" s="14" t="s">
        <v>12</v>
      </c>
    </row>
    <row r="24" spans="2:13" x14ac:dyDescent="0.25">
      <c r="B24" s="58">
        <f>D19/30</f>
        <v>38666.666666666664</v>
      </c>
      <c r="C24" s="59"/>
      <c r="D24" s="60">
        <v>514</v>
      </c>
      <c r="E24" s="60"/>
      <c r="F24" s="15">
        <f>B24*D24</f>
        <v>19874666.666666664</v>
      </c>
    </row>
    <row r="27" spans="2:13" x14ac:dyDescent="0.25">
      <c r="B27" s="61" t="s">
        <v>16</v>
      </c>
      <c r="C27" s="62"/>
      <c r="D27" s="62"/>
      <c r="E27" s="62"/>
      <c r="F27" s="62"/>
      <c r="G27" s="62"/>
      <c r="H27" s="63"/>
    </row>
    <row r="28" spans="2:13" x14ac:dyDescent="0.25">
      <c r="B28" s="42"/>
      <c r="C28" s="43"/>
      <c r="D28" s="18" t="s">
        <v>17</v>
      </c>
      <c r="E28" s="18" t="s">
        <v>18</v>
      </c>
      <c r="F28" s="18" t="s">
        <v>19</v>
      </c>
      <c r="G28" s="47" t="s">
        <v>20</v>
      </c>
      <c r="H28" s="48"/>
    </row>
    <row r="29" spans="2:13" x14ac:dyDescent="0.25">
      <c r="B29" s="42" t="s">
        <v>21</v>
      </c>
      <c r="C29" s="43"/>
      <c r="D29" s="19">
        <v>2023</v>
      </c>
      <c r="E29" s="19">
        <v>10</v>
      </c>
      <c r="F29" s="17">
        <v>31</v>
      </c>
      <c r="G29" s="20" t="s">
        <v>13</v>
      </c>
      <c r="H29" s="21" t="s">
        <v>22</v>
      </c>
    </row>
    <row r="30" spans="2:13" x14ac:dyDescent="0.25">
      <c r="B30" s="42" t="s">
        <v>23</v>
      </c>
      <c r="C30" s="43"/>
      <c r="D30" s="22">
        <v>2022</v>
      </c>
      <c r="E30" s="22">
        <v>12</v>
      </c>
      <c r="F30" s="23">
        <v>19</v>
      </c>
      <c r="G30" s="24">
        <f>(D29-D30)*360+(E29-E30)*30+(F29-F30+1)</f>
        <v>313</v>
      </c>
      <c r="H30" s="25">
        <f>G30/360</f>
        <v>0.86944444444444446</v>
      </c>
    </row>
    <row r="31" spans="2:13" x14ac:dyDescent="0.25">
      <c r="B31" s="42" t="s">
        <v>24</v>
      </c>
      <c r="C31" s="43"/>
      <c r="D31" s="44">
        <f>+D19</f>
        <v>1160000</v>
      </c>
      <c r="E31" s="45"/>
      <c r="F31" s="45"/>
      <c r="G31" s="45"/>
      <c r="H31" s="46"/>
    </row>
    <row r="32" spans="2:13" x14ac:dyDescent="0.25">
      <c r="B32" s="42" t="s">
        <v>25</v>
      </c>
      <c r="C32" s="43"/>
      <c r="D32" s="44">
        <f>D31/30</f>
        <v>38666.666666666664</v>
      </c>
      <c r="E32" s="45"/>
      <c r="F32" s="45"/>
      <c r="G32" s="45"/>
      <c r="H32" s="46"/>
    </row>
    <row r="33" spans="2:15" x14ac:dyDescent="0.25">
      <c r="B33" s="42" t="s">
        <v>26</v>
      </c>
      <c r="C33" s="43"/>
      <c r="D33" s="44">
        <f>D31</f>
        <v>1160000</v>
      </c>
      <c r="E33" s="45"/>
      <c r="F33" s="45"/>
      <c r="G33" s="45"/>
      <c r="H33" s="46"/>
    </row>
    <row r="34" spans="2:15" x14ac:dyDescent="0.25">
      <c r="B34" s="42" t="s">
        <v>27</v>
      </c>
      <c r="C34" s="43"/>
      <c r="D34" s="26"/>
      <c r="E34" s="44"/>
      <c r="F34" s="45"/>
      <c r="G34" s="45"/>
      <c r="H34" s="46"/>
    </row>
    <row r="35" spans="2:15" x14ac:dyDescent="0.25">
      <c r="B35" s="34" t="s">
        <v>28</v>
      </c>
      <c r="C35" s="35"/>
      <c r="D35" s="27"/>
      <c r="E35" s="36">
        <f>+D33</f>
        <v>1160000</v>
      </c>
      <c r="F35" s="37"/>
      <c r="G35" s="37"/>
      <c r="H35" s="38"/>
    </row>
    <row r="37" spans="2:15" x14ac:dyDescent="0.25">
      <c r="B37" s="39" t="s">
        <v>29</v>
      </c>
      <c r="C37" s="39"/>
      <c r="D37" s="39"/>
      <c r="E37" s="39"/>
      <c r="F37" s="39"/>
    </row>
    <row r="38" spans="2:15" x14ac:dyDescent="0.25">
      <c r="B38" s="40" t="s">
        <v>11</v>
      </c>
      <c r="C38" s="41"/>
      <c r="D38" s="40" t="s">
        <v>30</v>
      </c>
      <c r="E38" s="41"/>
      <c r="F38" s="28" t="s">
        <v>12</v>
      </c>
    </row>
    <row r="39" spans="2:15" x14ac:dyDescent="0.25">
      <c r="B39" s="30">
        <f>+D32</f>
        <v>38666.666666666664</v>
      </c>
      <c r="C39" s="31"/>
      <c r="D39" s="32">
        <v>180</v>
      </c>
      <c r="E39" s="33"/>
      <c r="F39" s="29">
        <f>B39*D39</f>
        <v>6960000</v>
      </c>
    </row>
    <row r="41" spans="2:15" x14ac:dyDescent="0.25">
      <c r="O41" s="12"/>
    </row>
    <row r="42" spans="2:15" x14ac:dyDescent="0.25">
      <c r="B42" s="51" t="s">
        <v>14</v>
      </c>
      <c r="C42" s="52"/>
      <c r="D42" s="52"/>
      <c r="E42" s="53"/>
      <c r="F42" s="13">
        <f>F8+F12+F16+F24+E35+F39</f>
        <v>30270727.166666664</v>
      </c>
    </row>
    <row r="43" spans="2:15" ht="14.45" customHeight="1" x14ac:dyDescent="0.25"/>
    <row r="52" spans="2:7" ht="15" customHeight="1" x14ac:dyDescent="0.25"/>
    <row r="60" spans="2:7" x14ac:dyDescent="0.25">
      <c r="B60" s="8"/>
      <c r="C60" s="8"/>
      <c r="D60" s="8"/>
      <c r="E60" s="9"/>
      <c r="F60" s="10"/>
    </row>
    <row r="61" spans="2:7" x14ac:dyDescent="0.25">
      <c r="B61" s="11"/>
      <c r="C61" s="11"/>
      <c r="D61" s="11"/>
      <c r="E61" s="11"/>
      <c r="F61" s="11"/>
    </row>
    <row r="62" spans="2:7" x14ac:dyDescent="0.25">
      <c r="G62" s="1"/>
    </row>
    <row r="63" spans="2:7" x14ac:dyDescent="0.25">
      <c r="G63" s="1"/>
    </row>
    <row r="64" spans="2:7" x14ac:dyDescent="0.25">
      <c r="G64" s="1"/>
    </row>
    <row r="65" spans="7:7" x14ac:dyDescent="0.25">
      <c r="G65" s="1"/>
    </row>
  </sheetData>
  <mergeCells count="33">
    <mergeCell ref="I15:M17"/>
    <mergeCell ref="I4:M13"/>
    <mergeCell ref="B42:E42"/>
    <mergeCell ref="B5:F5"/>
    <mergeCell ref="B12:E12"/>
    <mergeCell ref="B8:E8"/>
    <mergeCell ref="B16:E16"/>
    <mergeCell ref="B20:E20"/>
    <mergeCell ref="B22:F22"/>
    <mergeCell ref="B23:C23"/>
    <mergeCell ref="D23:E23"/>
    <mergeCell ref="B24:C24"/>
    <mergeCell ref="D24:E24"/>
    <mergeCell ref="B27:H27"/>
    <mergeCell ref="B28:C28"/>
    <mergeCell ref="G28:H28"/>
    <mergeCell ref="B29:C29"/>
    <mergeCell ref="B30:C30"/>
    <mergeCell ref="B31:C31"/>
    <mergeCell ref="D31:H31"/>
    <mergeCell ref="B32:C32"/>
    <mergeCell ref="D32:H32"/>
    <mergeCell ref="B33:C33"/>
    <mergeCell ref="D33:H33"/>
    <mergeCell ref="B34:C34"/>
    <mergeCell ref="E34:H34"/>
    <mergeCell ref="B39:C39"/>
    <mergeCell ref="D39:E39"/>
    <mergeCell ref="B35:C35"/>
    <mergeCell ref="E35:H35"/>
    <mergeCell ref="B37:F37"/>
    <mergeCell ref="B38:C38"/>
    <mergeCell ref="D38:E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Carolina Romero Ciodaro</dc:creator>
  <cp:keywords/>
  <dc:description/>
  <cp:lastModifiedBy>Valentina Orozco Arce</cp:lastModifiedBy>
  <cp:revision/>
  <dcterms:created xsi:type="dcterms:W3CDTF">2023-10-14T16:33:41Z</dcterms:created>
  <dcterms:modified xsi:type="dcterms:W3CDTF">2025-04-04T16:52:19Z</dcterms:modified>
  <cp:category/>
  <cp:contentStatus/>
</cp:coreProperties>
</file>