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8_{AFF52EEC-D0CA-4E65-AF3B-94FFD2E38E4F}" xr6:coauthVersionLast="47" xr6:coauthVersionMax="47" xr10:uidLastSave="{00000000-0000-0000-0000-000000000000}"/>
  <bookViews>
    <workbookView xWindow="-120" yWindow="-120" windowWidth="24240" windowHeight="13020" firstSheet="2"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1" l="1"/>
  <c r="B8" i="11"/>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8" i="12" l="1"/>
  <c r="B10" i="9"/>
  <c r="B2" i="9"/>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<sst xmlns="http://schemas.openxmlformats.org/spreadsheetml/2006/main" count="328" uniqueCount="223">
  <si>
    <t>SOLICITUD DE ANTECEDENTES -ABOGADO EXTERNO-</t>
  </si>
  <si>
    <t>RADICADO(23 DIGITOS)</t>
  </si>
  <si>
    <t>500014003006-2024-00948-00</t>
  </si>
  <si>
    <t>JUZGADO</t>
  </si>
  <si>
    <t>Juzgado Sexto (06) Civil Municipal de Vilavicencio</t>
  </si>
  <si>
    <t>DEMANDADO</t>
  </si>
  <si>
    <t xml:space="preserve">Laura Valentina Torrado Gómez
Natalya Salazar Rincón
Allianz Seguros S.A. </t>
  </si>
  <si>
    <t xml:space="preserve">DEMANDANTE </t>
  </si>
  <si>
    <t>Leopoldo Alonzo Cortez del Villar
Luhanna Isabella Fernandez Saez (Hija de crianza - 14/02/2015)
Maryini Kirimer Fernandez Rodriguez (Hija de crianza - 29/04/2001)
Mayra Lissett Rodriguez Uzcategui (Compañera Permanente - 21/08/1979)</t>
  </si>
  <si>
    <t>TIPO DE VINCULACION COMPAÑÍA</t>
  </si>
  <si>
    <t>DEMANDA DIRECTA</t>
  </si>
  <si>
    <t xml:space="preserve">TIPO DE PERJUCIO </t>
  </si>
  <si>
    <t xml:space="preserve">RCE LESIONES </t>
  </si>
  <si>
    <t>INTERVINIENTE -NOMBRE DE LESIONADO O MUERTO (S) DEL PROCESO</t>
  </si>
  <si>
    <t>Leopoldo Alonzo Cortez del Villar (Lesionado)</t>
  </si>
  <si>
    <t xml:space="preserve">NUMERO DE IDENTIFICACION </t>
  </si>
  <si>
    <t xml:space="preserve">DOMICILIO </t>
  </si>
  <si>
    <t>Calle 22 sur 19 A 38 Este Barrio Kirpas en la ciudad de Villavicencio</t>
  </si>
  <si>
    <t xml:space="preserve">TELEFONO </t>
  </si>
  <si>
    <t>CORREO ELECTRONICO</t>
  </si>
  <si>
    <t>cortezleopoldo42@gmail.com</t>
  </si>
  <si>
    <t xml:space="preserve">ESTADO CIVIL </t>
  </si>
  <si>
    <t>Unión libre</t>
  </si>
  <si>
    <t xml:space="preserve">FECHA DE NACIMIENTO </t>
  </si>
  <si>
    <t xml:space="preserve">EDAD AL MOMENTO DEL SINIESTRO </t>
  </si>
  <si>
    <t>30 años</t>
  </si>
  <si>
    <t xml:space="preserve">FECHA DE DEFUNCION </t>
  </si>
  <si>
    <t>N/A</t>
  </si>
  <si>
    <t xml:space="preserve">SITUCION LABORAL </t>
  </si>
  <si>
    <t>Pendiente acceder al mercado laboral -pedir a nino</t>
  </si>
  <si>
    <t xml:space="preserve">PROFESION </t>
  </si>
  <si>
    <t xml:space="preserve">Sin información. </t>
  </si>
  <si>
    <t xml:space="preserve">INGRESOS NETOS </t>
  </si>
  <si>
    <t>NUMERO DE LESIONADOS Y/O FALLECIDOS  SEGÚN IPAT</t>
  </si>
  <si>
    <t xml:space="preserve">CONDICION </t>
  </si>
  <si>
    <t>Peaton</t>
  </si>
  <si>
    <t>FECHA DE LOS HECHOS</t>
  </si>
  <si>
    <t>14 de abril de 2023</t>
  </si>
  <si>
    <t>FECHA DE SOLICITUD AUDIENCIA PREJUDICIAL</t>
  </si>
  <si>
    <t>22 de octubre de 2024</t>
  </si>
  <si>
    <t>FECHA DE AUDIENCIA PREJUDICIAL</t>
  </si>
  <si>
    <t>12 de noviembre de 2024</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</si>
  <si>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</si>
  <si>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1. El 14 de abril de 2023, en la Central de Abastos de Villavicencio, el señor Leopoldo Alonzo Cortez del Villar, en calidad de peatón, fue impactado por el vehículo Mitsubishi 2023, placas LGK783, conducido por Laura Valentina Torrado Gómez. El informe policial (IPAT) determinó que la causa del accidente fue "Distraerse: No estar pendiente de las acciones de los actores de la via" 
2. Como consecuencia del accidente, el afectado sufrió contusión lumbosacra y trastornos de los discos intervertebrales, lo que derivó en múltiples incapacidades médicas y, finalmente, la Junta Nacional de Calificación de Invalidez estableció una pérdida de capacidad laboral del 20,15%.
3. Se inició una investigación en la Fiscalía General de la Nación por lesiones personales culposas contra la conductora del vehículo, proceso que sigue en curso en la Fiscalía 30 Local de Villavicencio.</t>
  </si>
  <si>
    <t>ASEGURADO</t>
  </si>
  <si>
    <t>Sin información en la demanda</t>
  </si>
  <si>
    <t>NIT ASEGURADO</t>
  </si>
  <si>
    <t>PLACA VEHÍCULO ASEGURADO (SI APLICA)</t>
  </si>
  <si>
    <t>LGK-783</t>
  </si>
  <si>
    <t>NO. PÓLIZA VINCULADA</t>
  </si>
  <si>
    <t>FECHA DE ASIGNACIÓN</t>
  </si>
  <si>
    <t>11 de diciembre de 2024</t>
  </si>
  <si>
    <t>FECHA DE NOTIFICACIÓN</t>
  </si>
  <si>
    <t>05 de febrero de 2025</t>
  </si>
  <si>
    <t>FECHA DE CONTESTACION 
*RECOMENDACIÓN: FECHA MÁXIMA PARA CONTESTAR LA DEMANDA ACORDE A LO ESTIÚLADO EN LA NORMA.</t>
  </si>
  <si>
    <t>07 de marzo de 2024</t>
  </si>
  <si>
    <t>REMISION DE ANTECEDENTES - ABOGADO INTERNO-</t>
  </si>
  <si>
    <t>SINIESTRO - APLICATIVO</t>
  </si>
  <si>
    <t>125979651   214609</t>
  </si>
  <si>
    <t>Radicado(23 digitos)</t>
  </si>
  <si>
    <t>Juzgado</t>
  </si>
  <si>
    <t>Demandado</t>
  </si>
  <si>
    <t xml:space="preserve">Demandante </t>
  </si>
  <si>
    <t>Tipo de vinculacion compañía</t>
  </si>
  <si>
    <t>INTERVINIENTE</t>
  </si>
  <si>
    <t>PÓLIZA</t>
  </si>
  <si>
    <t>23056430/2658</t>
  </si>
  <si>
    <t>AMPARO A AFECTAR</t>
  </si>
  <si>
    <t>VALOR ASEGURADO</t>
  </si>
  <si>
    <t>DEDUCIBLE</t>
  </si>
  <si>
    <t>MODALIDAD</t>
  </si>
  <si>
    <t>OCURRENCIA</t>
  </si>
  <si>
    <t xml:space="preserve">VIGENCIA </t>
  </si>
  <si>
    <t>30/06/2022 hasta las 24:00 horas del
29/06/2023.</t>
  </si>
  <si>
    <t xml:space="preserve">SINIESTRO DENTRO DE LA VIGENCIA? </t>
  </si>
  <si>
    <t>SI</t>
  </si>
  <si>
    <t>CARTERA A DÍA</t>
  </si>
  <si>
    <t>COASEGURO</t>
  </si>
  <si>
    <t>PROPIO</t>
  </si>
  <si>
    <t xml:space="preserve">ASEGURADORAS  </t>
  </si>
  <si>
    <t xml:space="preserve">% DE PARTICIPACION </t>
  </si>
  <si>
    <t>ALLIANZ</t>
  </si>
  <si>
    <t>REASEGURO- SUPERA LOS $500M-</t>
  </si>
  <si>
    <t>NO</t>
  </si>
  <si>
    <t>LARGE GLOSSES</t>
  </si>
  <si>
    <t>MOTIVO DE LA DEMANDA</t>
  </si>
  <si>
    <t>Ofrecimiento muy bajo-reclamación Compañía</t>
  </si>
  <si>
    <t xml:space="preserve">OFRECIENTO AUTOS </t>
  </si>
  <si>
    <t>OFRECIENTO VALOR</t>
  </si>
  <si>
    <t>30,000,000</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</si>
  <si>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</si>
  <si>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</si>
  <si>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</si>
  <si>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</si>
  <si>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</si>
  <si>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</si>
  <si>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</si>
  <si>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</si>
  <si>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</si>
  <si>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</si>
  <si>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</si>
  <si>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</si>
  <si>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</si>
  <si>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</si>
  <si>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</si>
  <si>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</si>
  <si>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</si>
  <si>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</si>
  <si>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</si>
  <si>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</si>
  <si>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</si>
  <si>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</si>
  <si>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</si>
  <si>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</si>
  <si>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</si>
  <si>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</si>
  <si>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</si>
  <si>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</si>
  <si>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</si>
  <si>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vida relación</t>
  </si>
  <si>
    <t>PROBABLE</t>
  </si>
  <si>
    <t>DAÑOS MATERIALES</t>
  </si>
  <si>
    <t>EVENTUAL</t>
  </si>
  <si>
    <t>Clasificación Contingencia</t>
  </si>
  <si>
    <t>Concepto del Abogado sobre la Contingencia:(Se debe indicar las razones por las cuales se considera que el proceso es Eventual Remoto o Probable.)</t>
  </si>
  <si>
    <t>La contingencia se califica como PROBABLE toda vez que se encuentra acreditada la responsabilidad del asegurado en la ocurrencia del accidente. 
Lo primero que debe tomarse en consideración es que la Póliza de Seguro Autos Clónico Livianos No. 023056430 / 2658, cuyo asegurado es Natalya Salazar Rincón, presta cobertura temporal y material, de conformidad con los hechos y pretensiones expuestos en el líbelo de la demanda. Frente a la cobertura temporal, debe señalarse que el hecho, esto es, el accidente de tránsito del cual se desencadenaron las lesiones del señor Leopoldo Alonzo Cortez del Villar, ocurrió el 14 de abril de 2023, es decir, acaeció dentro de la vigencia de la Póliza comprendida entre el 30 de junio de 2022 y el 29 de junio de 2023. Aunado a ello, presta cobertura material en tanto ampara la responsabilidad civil extracontractual, pretensión que se le endilga al asegurado.
Por otro lado, en cuanto a la obligación indemnizatoria de la Compañía, es preciso señalar que la responsabilidad del asegurado se encuentra acreditada. Si bien en el IPAT no se le atribuyó expresamente al vehículo asegurado la codificación establecida (No. 157: "Distraerse: No estar pendiente de las acciones de los actores de la vía") y tampoco se desprende del bosquejo topográfico la ubicación final del vehículo de placas LGK783, debido a que fue movido del lugar del accidente, su responsabilidad queda demostrada mediante la prueba fílmica obtenida de las cámaras de seguridad de la Central de Abastos de Villavicencio. Dicha evidencia, que fue aportada oportunamente al proceso, confirma que el conductor del vehículo asegurado arrolló al demandante sin ninguna precaución en su tránsito. Dado que se trata de un accidente de tránsito en el que un peatón se ve involucrado, el régimen aplicable es el de responsabilidad bajo presunción de culpa. En este contexto, la asegurada solo podrá exonerarse si logra demostrar la existencia de una causa extraña. No obstante, hasta el momento, no se ha acreditado dicha causal. Atendiendo a esta circunstancia, debe advertirse que por parte de ALLIANZ SEGUROS S.A. ya se han efectuado ofrecimientos al demandante Leopoldo Alonzo Cortez. No obstante, la controversia tiene origen en el desacuerdo por parte de éste respecto al valor que se le ofrece. En ese sentido existiría obligación condicional de la Compañía de pagar el siniestro al demandante con cargo al amparo de responsabilidad civil extracontractual.
Todo lo anterior, sin perjuicio del carácter contingente del proceso.</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</si>
  <si>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</si>
  <si>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</si>
  <si>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</si>
  <si>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</si>
  <si>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</si>
  <si>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</si>
  <si>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</si>
  <si>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</si>
  <si>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</si>
  <si>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</si>
  <si>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</si>
  <si>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</si>
  <si>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</si>
  <si>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La liquidación objetiva de las pretensiones se estima en la suma de $105.126.676, lo anterior teniendo en cuenta lo siguiente:
1. Lucro Cesante: Con ocasión de las lesiones de Leopoldo Alonzo Cortez del Villar, se tendrá en cuenta la suma de $55.126.676. Esto pese a que  la liquidación por lucro cesante asciende a la suma de $56.668.267 (Por lucro cesante consolidado la suma de $6.228.359 y por concepto de Lucro Cesante futuro la suma de $50.439.908).  A esta suma se llega teniendo en cuenta que si bien, la parte demandante no aporta prueba siquiera sumaria para determinar el salario que devengaba a la fecha de los hechos, máxime cuando aduce ser independiente, se presumirá el SMMLV,  atendiendo los lineamientos de la sentencia SC20950-2017 con ponencia del doctor Ariel Salazar Ramírez (12 de diciembre de 2017) y se tendrá en cuenta una base de liquidación de $251.950 en atención al 20.15% de PCL (Conforme a la calificación efectuada por la Junta Nacional de Invalidez con ocasión al Siniestro). Así mismo una expectativa de vida de 49,9 años, teniendo en cuenta que a la fecha del accidente contaba con la edad de 31 años, en tanto nació el 26 de mayo de 1992. No se le aumentará el 25% por prestaciones sociales por su calidad de "dependiente" y conforme no fue solicitado. Tampoco se le restará el 25% por gastos de manutención, por cuanto se trata de una IPT. Sin embargo, se objetivará en una suma total de $55.126.676, por cuanto fue el valor por concepto de lucro cesante pretendido en la demanda y este siendo menor al liquidado, es el que se deberá tener en cuenta. Esto, atendiendo al principio de congruencia establecido en el articulo 281 del C.G.P.
2. Daño moral: Con ocasión de las lesiones de Leopoldo Alonzo Cortez del Villar, se tendrá en cuenta la suma de $30.000.000 esto es, $15.000.000 para los siguientes demandantes, así: Para el señor Leopoldo Alonzo Cortez del Villar en su calidad de victima directa, a la señora Mayra Lisset Rodriguez Uzcategui en su calidad de compañera permanente. Lo anterior según los topes indemnizatorios establecidos por la Corte Suprema de Justicia, Sala de Casación Civil en sentencia (SC5885-2016, 06/05/2016). En la que se indicó como baremo indemnizatorio el tope de $15.000.000 para los familiares en primer grado de consanguinidad por accidente de tránsito donde la victima obtuvo una PCL de 20,66%, porcentaje muy similar al Porcentaje de Pérdida de Capacidad Laboral establecido al señor Cortez del 20.15%,por la Junta Nacional de Calificación. No podrá reconocerse indemnización por daño moral a favor de Luhanna Isabella Fernández Saez y Maryini Kirimer Fernández Rodríguez, dado que no se encuentra acreditada su calidad de hijas de crianza del señor Leopoldo Alonzo Cortez del Villar. 
3. Daño a la vida en relación: Se tendrá en cuenta como daño a la vida de relación la suma de $20.000.000 para la victima directa Leopoldo Alonzo Cortez del Villar. Valor que ha sido reconocido por la jurisprudencia de la Corte Suprema de Justicia en sentencia (SC5885-2016, 06/05/2016) en casos análogos al presente, en los que se ha presentado una Pérdida de Capacidad Laboral aproximada del 18.94% (PCL de la víctima). 
4. Deducible: No se tendrá en cuenta el deducible toda vez que, para la Responsabilidad Civil Extracontractual, pretensión que se endilga en el presente asunto, no fue pactado de conformidad con lo dispuesto en la Póliza de Seguro de Autos Clónico – Livianos Particulares No. 023056430 / 2658.</t>
  </si>
  <si>
    <t>Defensa de la Aseguradora: (Enumerar y enunciar las excepciones propuestas demanda y/o llamamiento )</t>
  </si>
  <si>
    <t xml:space="preserve">EXCEPCIONES DE FONDO A LA DEMANDA: 
-FALTA DE LEGITIMACIÓN POR ACTIVA POR PARTE DE LA SEÑORA MAYRA LISSETT RODRIGUEZ UZCATEGUI. 
- FALTA DE LEGITIMACIÓN EN LA CAUSA POR ACTIVA DE LUHANNA ISABELLA FERNANDEZ SAEZ Y MARYINI KIRIMER FERNANDEZ RODRIGUEZ - NO ACREDITAN LA CALIDAD DE HIJAS DE CRIANZA.
- EXIMENTE DE LA RESPONSABILIDAD DE LAS DEMANDANDAS POR CONFIGURARSE LA CAUSAL “HECHO DE UN TERCERO” – ATRIBUIBLE A QUIEN ESTACIONÓ DE FORMA INDEBIDA EL VEÍCULO (OBJETO DE RETIRO DE MERCANCÍA POR PARTE DE LA VÍCTIMA) EN LA CENTRAL DE ABASTOS. 
- EXIMENTE DE LA RESPONSABILIDAD DE LOS DEMANDANDOS POR CONFIGURARSE LA CAUSAL “HECHO EXCLUSIVO DE LA VICTIMA”.
- INEXISTENCIA DE RESPONSABILIDAD POR LA NO ACREDITACIÓN DE LOS ELEMENTOS DE AQUELLA – EL IPAT NO ES MEDIO DE PRUEBA FEHACIENTE DE RESPONSABILIDAD.
- INEXISTENCIA DE RESPONSABILIDAD POR FALTA DE ACREDITACIÓN DEL NEXO CAUSAL.
- SUBSIDIARIA. CONCURRENCIA DE CULPAS.
- REDUCCIÓN DE LA INDEMNIZACIÓN COMO CONSECUENCIA DE LA INCIDENCIA DE LA CONDUCTA DE LA VÍCTIMA EN LA PRODUCCIÓN DEL DAÑO. 
- IMPROCEDENCIA DEL RECONOCIMIENTO Y TASACIÓN EXORBITANTE DEL DAÑO MORAL.
- IMPROCEDENCIA DEL RECONOCIMIENTO POR “DAÑO A LA VIDA DE RELACIÓN”.
- IMPROCEDENCIA DEL RECONOCIMIENTO DE LOS PERJUICIOS PATRIMONIALES SOLICITADOS – LUCRO CESANTE.
- GENÉRICA O INNOMINADA.
EXCEPCIONES RESPECTO DEL CONTRATO DE SEGURO. 
- INEXISTENCIA DE OBLIGACIÓN DE INDEMNIZAR POR INCUMPLIMIENTO DE LAS CARGAS DEL ARTÍCULO 1077 DEL CÓDIGO DE COMERCIO. 
- RIESGOS EXPRESAMENTE EXCLUIDOS EN LA PÓLIZA DE SEGURO DE AUTOS CLONICO – LIVIANOS PARTICULARES NO. 023056430 / 2658.
- CARÁCTER MERAMENTE INDEMNIZATORIO QUE REVISTEN LOS CONTRATOS DE SEGUROS.
- EN CUALQUIER CASO, DE NINGUNA FORMA SE PODRÁ EXCEDER EL LÍMITE DEL VALOR ASEGURADO.
- DISPONIBILIDAD DEL VALOR ASEGURADO.
- PRESCRIPCIÓN DE LA ACCIÓN DERIVADA DEL CONTRATO DE SEGURO.
- SUJECIÓN A LAS CONDICIONES PARTICULARES Y GENERALES DE LA PÓLIZA. 
- GENÉRICA O INNOMINADA.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</si>
  <si>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</si>
  <si>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</si>
  <si>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</si>
  <si>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</si>
  <si>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</si>
  <si>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</si>
  <si>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</si>
  <si>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</si>
  <si>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</si>
  <si>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</si>
  <si>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</si>
  <si>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</si>
  <si>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</si>
  <si>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</si>
  <si>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</si>
  <si>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</si>
  <si>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</si>
  <si>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</si>
  <si>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</si>
  <si>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</si>
  <si>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</si>
  <si>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</si>
  <si>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</si>
  <si>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</si>
  <si>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</si>
  <si>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</si>
  <si>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</si>
  <si>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</si>
  <si>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</si>
  <si>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</si>
  <si>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</si>
  <si>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</si>
  <si>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</si>
  <si>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</si>
  <si>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</si>
  <si>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</si>
  <si>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</si>
  <si>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</si>
  <si>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</si>
  <si>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</si>
  <si>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</si>
  <si>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</si>
  <si>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</si>
  <si>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REMOTO</t>
  </si>
  <si>
    <t>CLASE DE REASEGURO</t>
  </si>
  <si>
    <t xml:space="preserve">Situcion Laboral </t>
  </si>
  <si>
    <t>Acompañante motorista</t>
  </si>
  <si>
    <t>LLAMADA EN GARANTIA</t>
  </si>
  <si>
    <t xml:space="preserve">SI </t>
  </si>
  <si>
    <t>CEDIDO</t>
  </si>
  <si>
    <t>FACULTATIVO</t>
  </si>
  <si>
    <t xml:space="preserve">Objetado por la Compañía </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</si>
  <si>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</si>
  <si>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</si>
  <si>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</si>
  <si>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</si>
  <si>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</si>
  <si>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</si>
  <si>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</si>
  <si>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</si>
  <si>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</si>
  <si>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RCE HOMICIDIO-LESION</t>
  </si>
  <si>
    <t>SUNSET</t>
  </si>
  <si>
    <t xml:space="preserve">Tareas del hogar </t>
  </si>
  <si>
    <t xml:space="preserve">Motociclista </t>
  </si>
  <si>
    <t>RCE + DAÑOS MATERIALES</t>
  </si>
  <si>
    <t>DESCUBREMIENTO</t>
  </si>
  <si>
    <t xml:space="preserve">Nuevos reclamantes </t>
  </si>
  <si>
    <t>Ocupante vehículo</t>
  </si>
  <si>
    <t>RCC HOMICIDIO</t>
  </si>
  <si>
    <t>Respuesta extemporanea</t>
  </si>
  <si>
    <t>Pasajero servicio publico</t>
  </si>
  <si>
    <t>RCC LESIONES</t>
  </si>
  <si>
    <t xml:space="preserve">Sin reclamación previa </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</si>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</sst>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quot;$&quot;\ #,##0"/>
  </numFmts>
  <fonts count="14">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rtezleopoldo4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5" zoomScaleNormal="85" workbookViewId="0">
      <selection activeCell="B11" sqref="B11:C11"/>
    </sheetView>
  </sheetViews>
  <sheetFormatPr defaultColWidth="0" defaultRowHeight="15"/>
  <cols>
    <col min="1" max="1" width="69.140625" style="8" customWidth="1"/>
    <col min="2" max="2" width="55.140625" style="8" customWidth="1"/>
    <col min="3" max="3" width="108.85546875" style="8" customWidth="1"/>
    <col min="4" max="16384" width="11.42578125" style="2" hidden="1"/>
  </cols>
  <sheetData>
    <row r="1" spans="1:3" ht="26.25">
      <c r="A1" s="63" t="s">
        <v>0</v>
      </c>
      <c r="B1" s="63"/>
      <c r="C1" s="63"/>
    </row>
    <row r="2" spans="1:3">
      <c r="A2" s="5" t="s">
        <v>1</v>
      </c>
      <c r="B2" s="66" t="s">
        <v>2</v>
      </c>
      <c r="C2" s="67"/>
    </row>
    <row r="3" spans="1:3">
      <c r="A3" s="5" t="s">
        <v>3</v>
      </c>
      <c r="B3" s="64" t="s">
        <v>4</v>
      </c>
      <c r="C3" s="65"/>
    </row>
    <row r="4" spans="1:3">
      <c r="A4" s="5" t="s">
        <v>5</v>
      </c>
      <c r="B4" s="68" t="s">
        <v>6</v>
      </c>
      <c r="C4" s="65"/>
    </row>
    <row r="5" spans="1:3" ht="31.5" customHeight="1">
      <c r="A5" s="5" t="s">
        <v>7</v>
      </c>
      <c r="B5" s="68" t="s">
        <v>8</v>
      </c>
      <c r="C5" s="65"/>
    </row>
    <row r="6" spans="1:3">
      <c r="A6" s="5" t="s">
        <v>9</v>
      </c>
      <c r="B6" s="59" t="s">
        <v>10</v>
      </c>
      <c r="C6" s="59"/>
    </row>
    <row r="7" spans="1:3">
      <c r="A7" s="25" t="s">
        <v>11</v>
      </c>
      <c r="B7" s="64" t="s">
        <v>12</v>
      </c>
      <c r="C7" s="65"/>
    </row>
    <row r="8" spans="1:3" ht="23.1" customHeight="1">
      <c r="A8" s="26" t="s">
        <v>13</v>
      </c>
      <c r="B8" s="59" t="s">
        <v>14</v>
      </c>
      <c r="C8" s="59"/>
    </row>
    <row r="9" spans="1:3">
      <c r="A9" s="26" t="s">
        <v>15</v>
      </c>
      <c r="B9" s="70">
        <v>4743374</v>
      </c>
      <c r="C9" s="59"/>
    </row>
    <row r="10" spans="1:3">
      <c r="A10" s="26" t="s">
        <v>16</v>
      </c>
      <c r="B10" s="57" t="s">
        <v>17</v>
      </c>
      <c r="C10" s="57"/>
    </row>
    <row r="11" spans="1:3" ht="30" customHeight="1">
      <c r="A11" s="27" t="s">
        <v>18</v>
      </c>
      <c r="B11" s="57">
        <v>3142796598</v>
      </c>
      <c r="C11" s="57"/>
    </row>
    <row r="12" spans="1:3" ht="30" customHeight="1">
      <c r="A12" s="5" t="s">
        <v>19</v>
      </c>
      <c r="B12" s="58" t="s">
        <v>20</v>
      </c>
      <c r="C12" s="57"/>
    </row>
    <row r="13" spans="1:3">
      <c r="A13" s="5" t="s">
        <v>21</v>
      </c>
      <c r="B13" s="59" t="s">
        <v>22</v>
      </c>
      <c r="C13" s="59"/>
    </row>
    <row r="14" spans="1:3">
      <c r="A14" s="5" t="s">
        <v>23</v>
      </c>
      <c r="B14" s="60">
        <v>33750</v>
      </c>
      <c r="C14" s="59"/>
    </row>
    <row r="15" spans="1:3">
      <c r="A15" s="5" t="s">
        <v>24</v>
      </c>
      <c r="B15" s="59" t="s">
        <v>25</v>
      </c>
      <c r="C15" s="59"/>
    </row>
    <row r="16" spans="1:3">
      <c r="A16" s="5" t="s">
        <v>26</v>
      </c>
      <c r="B16" s="59" t="s">
        <v>27</v>
      </c>
      <c r="C16" s="59"/>
    </row>
    <row r="17" spans="1:3" ht="15" customHeight="1">
      <c r="A17" s="5" t="s">
        <v>28</v>
      </c>
      <c r="B17" s="57" t="s">
        <v>29</v>
      </c>
      <c r="C17" s="57"/>
    </row>
    <row r="18" spans="1:3">
      <c r="A18" s="5" t="s">
        <v>30</v>
      </c>
      <c r="B18" s="57" t="s">
        <v>31</v>
      </c>
      <c r="C18" s="57"/>
    </row>
    <row r="19" spans="1:3" ht="18.75" customHeight="1">
      <c r="A19" s="5" t="s">
        <v>32</v>
      </c>
      <c r="B19" s="57" t="s">
        <v>31</v>
      </c>
      <c r="C19" s="57"/>
    </row>
    <row r="20" spans="1:3">
      <c r="A20" s="5" t="s">
        <v>33</v>
      </c>
      <c r="B20" s="59">
        <v>1</v>
      </c>
      <c r="C20" s="59"/>
    </row>
    <row r="21" spans="1:3" ht="17.25" customHeight="1">
      <c r="A21" s="5" t="s">
        <v>34</v>
      </c>
      <c r="B21" s="57" t="s">
        <v>35</v>
      </c>
      <c r="C21" s="57"/>
    </row>
    <row r="22" spans="1:3">
      <c r="A22" s="26" t="s">
        <v>36</v>
      </c>
      <c r="B22" s="56" t="s">
        <v>37</v>
      </c>
      <c r="C22" s="53"/>
    </row>
    <row r="23" spans="1:3">
      <c r="A23" s="26" t="s">
        <v>38</v>
      </c>
      <c r="B23" s="55" t="s">
        <v>39</v>
      </c>
      <c r="C23" s="53"/>
    </row>
    <row r="24" spans="1:3">
      <c r="A24" s="26" t="s">
        <v>40</v>
      </c>
      <c r="B24" s="55" t="s">
        <v>41</v>
      </c>
      <c r="C24" s="53"/>
    </row>
    <row r="25" spans="1:3">
      <c r="A25" s="69" t="s">
        <v>42</v>
      </c>
      <c r="B25" s="53" t="s">
        <v>43</v>
      </c>
      <c r="C25" s="54"/>
    </row>
    <row r="26" spans="1:3">
      <c r="A26" s="69"/>
      <c r="B26" s="54"/>
      <c r="C26" s="54"/>
    </row>
    <row r="27" spans="1:3" ht="100.5" customHeight="1">
      <c r="A27" s="69"/>
      <c r="B27" s="54"/>
      <c r="C27" s="54"/>
    </row>
    <row r="28" spans="1:3">
      <c r="A28" s="26" t="s">
        <v>44</v>
      </c>
      <c r="B28" s="54" t="s">
        <v>45</v>
      </c>
      <c r="C28" s="54"/>
    </row>
    <row r="29" spans="1:3">
      <c r="A29" s="26" t="s">
        <v>46</v>
      </c>
      <c r="B29" s="54" t="s">
        <v>45</v>
      </c>
      <c r="C29" s="54"/>
    </row>
    <row r="30" spans="1:3">
      <c r="A30" s="26" t="s">
        <v>47</v>
      </c>
      <c r="B30" s="54" t="s">
        <v>48</v>
      </c>
      <c r="C30" s="54"/>
    </row>
    <row r="31" spans="1:3">
      <c r="A31" s="26" t="s">
        <v>49</v>
      </c>
      <c r="B31" s="54" t="s">
        <v>45</v>
      </c>
      <c r="C31" s="54"/>
    </row>
    <row r="32" spans="1:3">
      <c r="A32" s="26" t="s">
        <v>50</v>
      </c>
      <c r="B32" s="61" t="s">
        <v>51</v>
      </c>
      <c r="C32" s="62"/>
    </row>
    <row r="33" spans="1:3">
      <c r="A33" s="5" t="s">
        <v>52</v>
      </c>
      <c r="B33" s="60" t="s">
        <v>53</v>
      </c>
      <c r="C33" s="60"/>
    </row>
    <row r="34" spans="1:3" ht="45">
      <c r="A34" s="5" t="s">
        <v>54</v>
      </c>
      <c r="B34" s="60" t="s">
        <v>55</v>
      </c>
      <c r="C34" s="59"/>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36BE80B7-AF52-42F9-BDE1-1EB1FDEFE1D8}"/>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5" zoomScaleNormal="100" workbookViewId="0">
      <selection activeCell="C31" sqref="C31"/>
    </sheetView>
  </sheetViews>
  <sheetFormatPr defaultColWidth="0" defaultRowHeight="15"/>
  <cols>
    <col min="1" max="1" width="49.85546875" customWidth="1"/>
    <col min="2" max="2" width="31.42578125" customWidth="1"/>
    <col min="3" max="3" width="90.140625" customWidth="1"/>
    <col min="4" max="16384" width="11.42578125" hidden="1"/>
  </cols>
  <sheetData>
    <row r="1" spans="1:3" ht="26.25">
      <c r="A1" s="71" t="s">
        <v>56</v>
      </c>
      <c r="B1" s="71"/>
      <c r="C1" s="71"/>
    </row>
    <row r="2" spans="1:3" ht="15.75" customHeight="1">
      <c r="A2" s="20" t="s">
        <v>57</v>
      </c>
      <c r="B2" s="72" t="s">
        <v>58</v>
      </c>
      <c r="C2" s="73"/>
    </row>
    <row r="3" spans="1:3" s="2" customFormat="1">
      <c r="A3" s="5" t="s">
        <v>59</v>
      </c>
      <c r="B3" s="59" t="str">
        <f>'AUTOS  NOTA 322'!B2:C2</f>
        <v>500014003006-2024-00948-00</v>
      </c>
      <c r="C3" s="59"/>
    </row>
    <row r="4" spans="1:3" s="2" customFormat="1">
      <c r="A4" s="5" t="s">
        <v>60</v>
      </c>
      <c r="B4" s="59" t="str">
        <f>'AUTOS  NOTA 322'!B3:C3</f>
        <v>Juzgado Sexto (06) Civil Municipal de Vilavicencio</v>
      </c>
      <c r="C4" s="59"/>
    </row>
    <row r="5" spans="1:3" s="2" customFormat="1">
      <c r="A5" s="5" t="s">
        <v>61</v>
      </c>
      <c r="B5" s="59" t="str">
        <f>'AUTOS  NOTA 322'!B4:C4</f>
        <v xml:space="preserve">Laura Valentina Torrado Gómez
Natalya Salazar Rincón
Allianz Seguros S.A. </v>
      </c>
      <c r="C5" s="59"/>
    </row>
    <row r="6" spans="1:3" s="2" customFormat="1">
      <c r="A6" s="5" t="s">
        <v>62</v>
      </c>
      <c r="B6" s="59" t="str">
        <f>'AUTOS  NOTA 322'!B5:C5</f>
        <v>Leopoldo Alonzo Cortez del Villar
Luhanna Isabella Fernandez Saez (Hija de crianza - 14/02/2015)
Maryini Kirimer Fernandez Rodriguez (Hija de crianza - 29/04/2001)
Mayra Lissett Rodriguez Uzcategui (Compañera Permanente - 21/08/1979)</v>
      </c>
      <c r="C6" s="59"/>
    </row>
    <row r="7" spans="1:3" s="2" customFormat="1">
      <c r="A7" s="5" t="s">
        <v>63</v>
      </c>
      <c r="B7" s="59" t="str">
        <f>'AUTOS  NOTA 322'!B6:C6</f>
        <v>DEMANDA DIRECTA</v>
      </c>
      <c r="C7" s="59"/>
    </row>
    <row r="8" spans="1:3" s="2" customFormat="1">
      <c r="A8" s="29" t="s">
        <v>64</v>
      </c>
      <c r="B8" s="59" t="str">
        <f>'AUTOS  NOTA 322'!B7:C8</f>
        <v>Leopoldo Alonzo Cortez del Villar (Lesionado)</v>
      </c>
      <c r="C8" s="59"/>
    </row>
    <row r="9" spans="1:3">
      <c r="A9" s="20" t="s">
        <v>65</v>
      </c>
      <c r="B9" s="59" t="s">
        <v>66</v>
      </c>
      <c r="C9" s="59"/>
    </row>
    <row r="10" spans="1:3">
      <c r="A10" s="20" t="s">
        <v>67</v>
      </c>
      <c r="B10" s="59" t="s">
        <v>12</v>
      </c>
      <c r="C10" s="59"/>
    </row>
    <row r="11" spans="1:3">
      <c r="A11" s="20" t="s">
        <v>68</v>
      </c>
      <c r="B11" s="86">
        <v>4000000000</v>
      </c>
      <c r="C11" s="87"/>
    </row>
    <row r="12" spans="1:3">
      <c r="A12" s="20" t="s">
        <v>69</v>
      </c>
      <c r="B12" s="86">
        <v>0</v>
      </c>
      <c r="C12" s="87"/>
    </row>
    <row r="13" spans="1:3">
      <c r="A13" s="20" t="s">
        <v>70</v>
      </c>
      <c r="B13" s="64" t="s">
        <v>71</v>
      </c>
      <c r="C13" s="65"/>
    </row>
    <row r="14" spans="1:3">
      <c r="A14" s="20" t="s">
        <v>72</v>
      </c>
      <c r="B14" s="57" t="s">
        <v>73</v>
      </c>
      <c r="C14" s="59"/>
    </row>
    <row r="15" spans="1:3">
      <c r="A15" s="20" t="s">
        <v>74</v>
      </c>
      <c r="B15" s="59" t="s">
        <v>75</v>
      </c>
      <c r="C15" s="59"/>
    </row>
    <row r="16" spans="1:3">
      <c r="A16" s="20" t="s">
        <v>76</v>
      </c>
      <c r="B16" s="59" t="s">
        <v>75</v>
      </c>
      <c r="C16" s="59"/>
    </row>
    <row r="17" spans="1:3">
      <c r="A17" s="88" t="s">
        <v>77</v>
      </c>
      <c r="B17" s="59" t="s">
        <v>78</v>
      </c>
      <c r="C17" s="59"/>
    </row>
    <row r="18" spans="1:3">
      <c r="A18" s="89"/>
      <c r="B18" s="10" t="s">
        <v>79</v>
      </c>
      <c r="C18" s="10" t="s">
        <v>80</v>
      </c>
    </row>
    <row r="19" spans="1:3">
      <c r="A19" s="89"/>
      <c r="B19" s="6" t="s">
        <v>81</v>
      </c>
      <c r="C19" s="6"/>
    </row>
    <row r="20" spans="1:3">
      <c r="A20" s="89"/>
      <c r="B20" s="6"/>
      <c r="C20" s="6"/>
    </row>
    <row r="21" spans="1:3">
      <c r="A21" s="90"/>
      <c r="B21" s="6"/>
      <c r="C21" s="6"/>
    </row>
    <row r="22" spans="1:3">
      <c r="A22" s="20" t="s">
        <v>82</v>
      </c>
      <c r="B22" s="59" t="s">
        <v>83</v>
      </c>
      <c r="C22" s="59"/>
    </row>
    <row r="23" spans="1:3">
      <c r="A23" s="20" t="s">
        <v>84</v>
      </c>
      <c r="B23" s="91" t="s">
        <v>83</v>
      </c>
      <c r="C23" s="92"/>
    </row>
    <row r="24" spans="1:3">
      <c r="A24" s="20" t="s">
        <v>85</v>
      </c>
      <c r="B24" s="59" t="s">
        <v>86</v>
      </c>
      <c r="C24" s="59"/>
    </row>
    <row r="25" spans="1:3">
      <c r="A25" s="20" t="s">
        <v>87</v>
      </c>
      <c r="B25" s="59" t="s">
        <v>75</v>
      </c>
      <c r="C25" s="59"/>
    </row>
    <row r="26" spans="1:3">
      <c r="A26" s="20" t="s">
        <v>88</v>
      </c>
      <c r="B26" s="59" t="s">
        <v>89</v>
      </c>
      <c r="C26" s="59"/>
    </row>
    <row r="27" spans="1:3">
      <c r="A27" s="19" t="s">
        <v>90</v>
      </c>
      <c r="B27" s="59"/>
      <c r="C27" s="59"/>
    </row>
    <row r="28" spans="1:3">
      <c r="A28" s="74" t="s">
        <v>91</v>
      </c>
      <c r="B28" s="74"/>
      <c r="C28" s="74"/>
    </row>
    <row r="29" spans="1:3">
      <c r="A29" s="84" t="s">
        <v>92</v>
      </c>
      <c r="B29" s="85"/>
      <c r="C29" s="11" t="s">
        <v>93</v>
      </c>
    </row>
    <row r="30" spans="1:3">
      <c r="A30" s="84" t="s">
        <v>94</v>
      </c>
      <c r="B30" s="85"/>
      <c r="C30" s="11" t="s">
        <v>93</v>
      </c>
    </row>
    <row r="31" spans="1:3">
      <c r="A31" s="84" t="s">
        <v>95</v>
      </c>
      <c r="B31" s="85"/>
      <c r="C31" s="12" t="s">
        <v>93</v>
      </c>
    </row>
    <row r="32" spans="1:3">
      <c r="A32" s="84" t="s">
        <v>96</v>
      </c>
      <c r="B32" s="85"/>
      <c r="C32" s="11"/>
    </row>
    <row r="33" spans="1:3">
      <c r="A33" s="84" t="s">
        <v>97</v>
      </c>
      <c r="B33" s="85"/>
      <c r="C33" s="11"/>
    </row>
    <row r="34" spans="1:3">
      <c r="A34" s="84" t="s">
        <v>98</v>
      </c>
      <c r="B34" s="85"/>
      <c r="C34" s="13"/>
    </row>
    <row r="35" spans="1:3">
      <c r="A35" s="75" t="s">
        <v>99</v>
      </c>
      <c r="B35" s="76"/>
      <c r="C35" s="14"/>
    </row>
    <row r="36" spans="1:3">
      <c r="A36" s="75" t="s">
        <v>100</v>
      </c>
      <c r="B36" s="76"/>
      <c r="C36" s="15"/>
    </row>
    <row r="37" spans="1:3">
      <c r="A37" s="77" t="s">
        <v>101</v>
      </c>
      <c r="B37" s="78"/>
      <c r="C37" s="15"/>
    </row>
    <row r="38" spans="1:3">
      <c r="A38" s="79"/>
      <c r="B38" s="80"/>
      <c r="C38" s="15"/>
    </row>
    <row r="39" spans="1:3">
      <c r="A39" s="81"/>
      <c r="B39" s="82"/>
      <c r="C39" s="15"/>
    </row>
    <row r="40" spans="1:3">
      <c r="A40" s="83" t="s">
        <v>102</v>
      </c>
      <c r="B40" s="83"/>
      <c r="C40" s="83"/>
    </row>
    <row r="41" spans="1:3">
      <c r="A41" s="17" t="s">
        <v>103</v>
      </c>
      <c r="B41" s="18"/>
      <c r="C41" s="15"/>
    </row>
    <row r="42" spans="1:3">
      <c r="A42" s="75" t="s">
        <v>104</v>
      </c>
      <c r="B42" s="76"/>
      <c r="C42" s="15"/>
    </row>
    <row r="43" spans="1:3">
      <c r="A43" s="75" t="s">
        <v>105</v>
      </c>
      <c r="B43" s="76"/>
      <c r="C43" s="15"/>
    </row>
    <row r="44" spans="1:3">
      <c r="A44" s="17" t="s">
        <v>106</v>
      </c>
      <c r="B44" s="18"/>
      <c r="C44" s="15"/>
    </row>
    <row r="45" spans="1:3">
      <c r="A45" s="17" t="s">
        <v>107</v>
      </c>
      <c r="B45" s="18"/>
      <c r="C45" s="15"/>
    </row>
    <row r="46" spans="1:3">
      <c r="A46" s="75" t="s">
        <v>108</v>
      </c>
      <c r="B46" s="76"/>
      <c r="C46" s="15"/>
    </row>
    <row r="47" spans="1:3">
      <c r="A47" s="17" t="s">
        <v>109</v>
      </c>
      <c r="B47" s="16"/>
      <c r="C47" s="15"/>
    </row>
    <row r="48" spans="1:3">
      <c r="A48" s="75" t="s">
        <v>110</v>
      </c>
      <c r="B48" s="76"/>
      <c r="C48" s="15"/>
    </row>
    <row r="49" spans="1:3">
      <c r="A49" s="75" t="s">
        <v>111</v>
      </c>
      <c r="B49" s="76"/>
      <c r="C49" s="15"/>
    </row>
    <row r="50" spans="1:3">
      <c r="A50" s="75" t="s">
        <v>101</v>
      </c>
      <c r="B50" s="7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A41" zoomScale="70" zoomScaleNormal="70" workbookViewId="0">
      <selection activeCell="A42" sqref="A42"/>
    </sheetView>
  </sheetViews>
  <sheetFormatPr defaultColWidth="0" defaultRowHeight="1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c r="A1" s="97" t="s">
        <v>112</v>
      </c>
      <c r="B1" s="97"/>
      <c r="C1" s="97"/>
    </row>
    <row r="2" spans="1:9" ht="15" customHeight="1">
      <c r="A2" s="33" t="s">
        <v>57</v>
      </c>
      <c r="B2" s="98" t="str">
        <f>'AUTOS NOTA 321'!B2:C2</f>
        <v>125979651   214609</v>
      </c>
      <c r="C2" s="99"/>
    </row>
    <row r="3" spans="1:9">
      <c r="A3" s="34" t="s">
        <v>59</v>
      </c>
      <c r="B3" s="102" t="str">
        <f>'AUTOS  NOTA 322'!B2:C2</f>
        <v>500014003006-2024-00948-00</v>
      </c>
      <c r="C3" s="102"/>
    </row>
    <row r="4" spans="1:9">
      <c r="A4" s="34" t="s">
        <v>60</v>
      </c>
      <c r="B4" s="102" t="str">
        <f>'AUTOS  NOTA 322'!B3:C3</f>
        <v>Juzgado Sexto (06) Civil Municipal de Vilavicencio</v>
      </c>
      <c r="C4" s="102"/>
    </row>
    <row r="5" spans="1:9">
      <c r="A5" s="34" t="s">
        <v>61</v>
      </c>
      <c r="B5" s="102" t="str">
        <f>'AUTOS  NOTA 322'!B4:C4</f>
        <v xml:space="preserve">Laura Valentina Torrado Gómez
Natalya Salazar Rincón
Allianz Seguros S.A. </v>
      </c>
      <c r="C5" s="102"/>
    </row>
    <row r="6" spans="1:9" ht="15" customHeight="1">
      <c r="A6" s="34" t="s">
        <v>62</v>
      </c>
      <c r="B6" s="102" t="str">
        <f>'AUTOS  NOTA 322'!B5:C5</f>
        <v>Leopoldo Alonzo Cortez del Villar
Luhanna Isabella Fernandez Saez (Hija de crianza - 14/02/2015)
Maryini Kirimer Fernandez Rodriguez (Hija de crianza - 29/04/2001)
Mayra Lissett Rodriguez Uzcategui (Compañera Permanente - 21/08/1979)</v>
      </c>
      <c r="C6" s="102"/>
    </row>
    <row r="7" spans="1:9">
      <c r="A7" s="34" t="s">
        <v>63</v>
      </c>
      <c r="B7" s="102" t="str">
        <f>'AUTOS  NOTA 322'!B6:C6</f>
        <v>DEMANDA DIRECTA</v>
      </c>
      <c r="C7" s="102"/>
    </row>
    <row r="8" spans="1:9">
      <c r="A8" s="36" t="s">
        <v>64</v>
      </c>
      <c r="B8" s="102" t="str">
        <f>'AUTOS  NOTA 322'!B7:C8</f>
        <v>Leopoldo Alonzo Cortez del Villar (Lesionado)</v>
      </c>
      <c r="C8" s="102"/>
    </row>
    <row r="9" spans="1:9">
      <c r="A9" s="34" t="s">
        <v>113</v>
      </c>
      <c r="B9" s="95">
        <f>SUM(C11,C12,C14,C15,C17)</f>
        <v>198126676</v>
      </c>
      <c r="C9" s="96"/>
    </row>
    <row r="10" spans="1:9">
      <c r="A10" s="103" t="s">
        <v>114</v>
      </c>
      <c r="B10" s="100" t="s">
        <v>115</v>
      </c>
      <c r="C10" s="101"/>
    </row>
    <row r="11" spans="1:9">
      <c r="A11" s="103"/>
      <c r="B11" s="35" t="s">
        <v>116</v>
      </c>
      <c r="C11" s="30">
        <v>55126676</v>
      </c>
    </row>
    <row r="12" spans="1:9">
      <c r="A12" s="103"/>
      <c r="B12" s="35" t="s">
        <v>117</v>
      </c>
      <c r="C12" s="30"/>
    </row>
    <row r="13" spans="1:9">
      <c r="A13" s="103"/>
      <c r="B13" s="100"/>
      <c r="C13" s="101"/>
    </row>
    <row r="14" spans="1:9">
      <c r="A14" s="103"/>
      <c r="B14" s="35" t="s">
        <v>118</v>
      </c>
      <c r="C14" s="38">
        <v>110500000</v>
      </c>
    </row>
    <row r="15" spans="1:9">
      <c r="A15" s="103"/>
      <c r="B15" s="35" t="s">
        <v>119</v>
      </c>
      <c r="C15" s="38">
        <v>32500000</v>
      </c>
      <c r="E15" s="41" t="s">
        <v>120</v>
      </c>
      <c r="F15" s="42">
        <v>0.7</v>
      </c>
    </row>
    <row r="16" spans="1:9">
      <c r="A16" s="103"/>
      <c r="B16" s="100" t="s">
        <v>121</v>
      </c>
      <c r="C16" s="101"/>
      <c r="E16" s="41" t="s">
        <v>122</v>
      </c>
      <c r="F16" s="43">
        <v>0.3</v>
      </c>
      <c r="I16" s="44"/>
    </row>
    <row r="17" spans="1:9">
      <c r="A17" s="103"/>
      <c r="B17" s="35"/>
      <c r="C17" s="39"/>
      <c r="F17" s="45"/>
      <c r="I17" s="44"/>
    </row>
    <row r="18" spans="1:9" ht="23.25" customHeight="1">
      <c r="A18" s="37" t="s">
        <v>123</v>
      </c>
      <c r="B18" s="98" t="s">
        <v>120</v>
      </c>
      <c r="C18" s="99"/>
    </row>
    <row r="19" spans="1:9" ht="30">
      <c r="A19" s="34" t="s">
        <v>124</v>
      </c>
      <c r="B19" s="111" t="s">
        <v>125</v>
      </c>
      <c r="C19" s="112"/>
    </row>
    <row r="20" spans="1:9" ht="15" customHeight="1">
      <c r="A20" s="46" t="s">
        <v>126</v>
      </c>
      <c r="B20" s="108">
        <f>((C22+C23+C25+C26+C30+C28+C32+C34+C29+C33)-C37-C38)*C36*C39</f>
        <v>105126676</v>
      </c>
      <c r="C20" s="108"/>
    </row>
    <row r="21" spans="1:9">
      <c r="A21" s="37" t="s">
        <v>127</v>
      </c>
      <c r="B21" s="113" t="s">
        <v>115</v>
      </c>
      <c r="C21" s="114"/>
    </row>
    <row r="22" spans="1:9">
      <c r="A22" s="106"/>
      <c r="B22" s="35" t="s">
        <v>116</v>
      </c>
      <c r="C22" s="30">
        <v>55126676</v>
      </c>
    </row>
    <row r="23" spans="1:9">
      <c r="A23" s="107"/>
      <c r="B23" s="35" t="s">
        <v>117</v>
      </c>
      <c r="C23" s="30">
        <v>0</v>
      </c>
    </row>
    <row r="24" spans="1:9">
      <c r="A24" s="107"/>
      <c r="B24" s="100" t="s">
        <v>128</v>
      </c>
      <c r="C24" s="101"/>
    </row>
    <row r="25" spans="1:9">
      <c r="A25" s="107"/>
      <c r="B25" s="35" t="s">
        <v>118</v>
      </c>
      <c r="C25" s="30">
        <v>30000000</v>
      </c>
    </row>
    <row r="26" spans="1:9" ht="29.1" customHeight="1">
      <c r="A26" s="107"/>
      <c r="B26" s="35" t="s">
        <v>129</v>
      </c>
      <c r="C26" s="30">
        <v>20000000</v>
      </c>
    </row>
    <row r="27" spans="1:9">
      <c r="A27" s="107"/>
      <c r="B27" s="100" t="s">
        <v>130</v>
      </c>
      <c r="C27" s="101"/>
    </row>
    <row r="28" spans="1:9">
      <c r="A28" s="107"/>
      <c r="B28" s="35" t="s">
        <v>131</v>
      </c>
      <c r="C28" s="30">
        <v>0</v>
      </c>
    </row>
    <row r="29" spans="1:9">
      <c r="A29" s="107"/>
      <c r="B29" s="35" t="s">
        <v>116</v>
      </c>
      <c r="C29" s="30"/>
    </row>
    <row r="30" spans="1:9">
      <c r="A30" s="107"/>
      <c r="B30" s="35" t="s">
        <v>117</v>
      </c>
      <c r="C30" s="30">
        <v>0</v>
      </c>
    </row>
    <row r="31" spans="1:9">
      <c r="A31" s="107"/>
      <c r="B31" s="100" t="s">
        <v>132</v>
      </c>
      <c r="C31" s="101"/>
    </row>
    <row r="32" spans="1:9">
      <c r="A32" s="107"/>
      <c r="B32" s="35"/>
      <c r="C32" s="30"/>
    </row>
    <row r="33" spans="1:3">
      <c r="A33" s="107"/>
      <c r="B33" s="35" t="s">
        <v>116</v>
      </c>
      <c r="C33" s="30">
        <v>0</v>
      </c>
    </row>
    <row r="34" spans="1:3">
      <c r="A34" s="107"/>
      <c r="B34" s="35" t="s">
        <v>117</v>
      </c>
      <c r="C34" s="30">
        <v>0</v>
      </c>
    </row>
    <row r="35" spans="1:3">
      <c r="A35" s="107"/>
      <c r="B35" s="100" t="s">
        <v>133</v>
      </c>
      <c r="C35" s="101"/>
    </row>
    <row r="36" spans="1:3">
      <c r="A36" s="107"/>
      <c r="B36" s="35" t="s">
        <v>134</v>
      </c>
      <c r="C36" s="31">
        <v>1</v>
      </c>
    </row>
    <row r="37" spans="1:3">
      <c r="A37" s="107"/>
      <c r="B37" s="35" t="s">
        <v>69</v>
      </c>
      <c r="C37" s="32">
        <v>0</v>
      </c>
    </row>
    <row r="38" spans="1:3">
      <c r="A38" s="107"/>
      <c r="B38" s="35" t="s">
        <v>135</v>
      </c>
      <c r="C38" s="32"/>
    </row>
    <row r="39" spans="1:3">
      <c r="A39" s="107"/>
      <c r="B39" s="35" t="s">
        <v>136</v>
      </c>
      <c r="C39" s="31">
        <v>1</v>
      </c>
    </row>
    <row r="40" spans="1:3">
      <c r="A40" s="47" t="s">
        <v>137</v>
      </c>
      <c r="B40" s="108">
        <f>IFERROR(B20*(VLOOKUP(B18,E15:F17,2,0)),16666)</f>
        <v>73588673.199999988</v>
      </c>
      <c r="C40" s="108"/>
    </row>
    <row r="41" spans="1:3" ht="93" customHeight="1">
      <c r="A41" s="34" t="s">
        <v>138</v>
      </c>
      <c r="B41" s="109" t="s">
        <v>139</v>
      </c>
      <c r="C41" s="110"/>
    </row>
    <row r="42" spans="1:3" ht="211.5" customHeight="1">
      <c r="A42" s="34" t="s">
        <v>140</v>
      </c>
      <c r="B42" s="104" t="s">
        <v>141</v>
      </c>
      <c r="C42" s="105"/>
    </row>
    <row r="45" spans="1:3" ht="26.25">
      <c r="A45" s="93" t="s">
        <v>142</v>
      </c>
      <c r="B45" s="93"/>
      <c r="C45" s="93"/>
    </row>
    <row r="46" spans="1:3">
      <c r="A46" s="94" t="s">
        <v>143</v>
      </c>
      <c r="B46" s="94"/>
      <c r="C46" s="94"/>
    </row>
    <row r="47" spans="1:3">
      <c r="A47" s="48" t="s">
        <v>144</v>
      </c>
      <c r="B47" s="48" t="s">
        <v>145</v>
      </c>
      <c r="C47" s="49" t="s">
        <v>146</v>
      </c>
    </row>
    <row r="48" spans="1:3" ht="27">
      <c r="A48" s="50" t="s">
        <v>147</v>
      </c>
      <c r="B48" s="51" t="s">
        <v>83</v>
      </c>
      <c r="C48" s="50" t="s">
        <v>148</v>
      </c>
    </row>
    <row r="49" spans="1:3" ht="40.5">
      <c r="A49" s="50" t="s">
        <v>149</v>
      </c>
      <c r="B49" s="51" t="s">
        <v>83</v>
      </c>
      <c r="C49" s="50" t="s">
        <v>150</v>
      </c>
    </row>
    <row r="50" spans="1:3" ht="27">
      <c r="A50" s="50" t="s">
        <v>151</v>
      </c>
      <c r="B50" s="51" t="s">
        <v>83</v>
      </c>
      <c r="C50" s="50" t="s">
        <v>152</v>
      </c>
    </row>
    <row r="51" spans="1:3">
      <c r="A51" s="50" t="s">
        <v>153</v>
      </c>
      <c r="B51" s="51" t="s">
        <v>83</v>
      </c>
      <c r="C51" s="50" t="s">
        <v>154</v>
      </c>
    </row>
    <row r="52" spans="1:3">
      <c r="A52" s="50" t="s">
        <v>155</v>
      </c>
      <c r="B52" s="51" t="s">
        <v>83</v>
      </c>
      <c r="C52" s="52"/>
    </row>
    <row r="53" spans="1:3">
      <c r="A53" s="50" t="s">
        <v>156</v>
      </c>
      <c r="B53" s="51"/>
      <c r="C53" s="50" t="s">
        <v>157</v>
      </c>
    </row>
    <row r="54" spans="1:3" ht="27">
      <c r="A54" s="50" t="s">
        <v>158</v>
      </c>
      <c r="B54" s="51" t="s">
        <v>83</v>
      </c>
      <c r="C54" s="50" t="s">
        <v>159</v>
      </c>
    </row>
    <row r="55" spans="1:3">
      <c r="A55" s="50" t="s">
        <v>160</v>
      </c>
      <c r="B55" s="51" t="s">
        <v>83</v>
      </c>
      <c r="C55" s="52" t="s">
        <v>161</v>
      </c>
    </row>
    <row r="56" spans="1:3" ht="27">
      <c r="A56" s="50" t="s">
        <v>162</v>
      </c>
      <c r="B56" s="51" t="s">
        <v>83</v>
      </c>
      <c r="C56" s="52" t="s">
        <v>163</v>
      </c>
    </row>
    <row r="57" spans="1:3" ht="27">
      <c r="A57" s="50" t="s">
        <v>164</v>
      </c>
      <c r="B57" s="51" t="s">
        <v>83</v>
      </c>
      <c r="C57" s="52" t="s">
        <v>165</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2" sqref="B12:C12"/>
    </sheetView>
  </sheetViews>
  <sheetFormatPr defaultColWidth="0" defaultRowHeight="15"/>
  <cols>
    <col min="1" max="1" width="37" customWidth="1"/>
    <col min="2" max="2" width="11.42578125" customWidth="1"/>
    <col min="3" max="3" width="94.42578125" customWidth="1"/>
    <col min="4" max="16384" width="11.42578125" hidden="1"/>
  </cols>
  <sheetData>
    <row r="1" spans="1:3" ht="26.25">
      <c r="A1" s="71" t="s">
        <v>166</v>
      </c>
      <c r="B1" s="71"/>
      <c r="C1" s="71"/>
    </row>
    <row r="2" spans="1:3">
      <c r="A2" s="20" t="s">
        <v>57</v>
      </c>
      <c r="B2" s="91" t="str">
        <f>'AUTOS NOTA 324-478'!B2:C2</f>
        <v>125979651   214609</v>
      </c>
      <c r="C2" s="92"/>
    </row>
    <row r="3" spans="1:3">
      <c r="A3" s="5" t="s">
        <v>59</v>
      </c>
      <c r="B3" s="59" t="str">
        <f>'AUTOS  NOTA 322'!B2:C2</f>
        <v>500014003006-2024-00948-00</v>
      </c>
      <c r="C3" s="59"/>
    </row>
    <row r="4" spans="1:3">
      <c r="A4" s="5" t="s">
        <v>60</v>
      </c>
      <c r="B4" s="59" t="str">
        <f>'AUTOS  NOTA 322'!B3:C3</f>
        <v>Juzgado Sexto (06) Civil Municipal de Vilavicencio</v>
      </c>
      <c r="C4" s="59"/>
    </row>
    <row r="5" spans="1:3">
      <c r="A5" s="5" t="s">
        <v>61</v>
      </c>
      <c r="B5" s="59" t="str">
        <f>'AUTOS  NOTA 322'!B4:C4</f>
        <v xml:space="preserve">Laura Valentina Torrado Gómez
Natalya Salazar Rincón
Allianz Seguros S.A. </v>
      </c>
      <c r="C5" s="59"/>
    </row>
    <row r="6" spans="1:3" ht="15" customHeight="1">
      <c r="A6" s="5" t="s">
        <v>62</v>
      </c>
      <c r="B6" s="59" t="str">
        <f>'AUTOS  NOTA 322'!B5:C5</f>
        <v>Leopoldo Alonzo Cortez del Villar
Luhanna Isabella Fernandez Saez (Hija de crianza - 14/02/2015)
Maryini Kirimer Fernandez Rodriguez (Hija de crianza - 29/04/2001)
Mayra Lissett Rodriguez Uzcategui (Compañera Permanente - 21/08/1979)</v>
      </c>
      <c r="C6" s="59"/>
    </row>
    <row r="7" spans="1:3" ht="15" customHeight="1">
      <c r="A7" s="5" t="s">
        <v>63</v>
      </c>
      <c r="B7" s="59" t="str">
        <f>'AUTOS  NOTA 322'!B6:C6</f>
        <v>DEMANDA DIRECTA</v>
      </c>
      <c r="C7" s="59"/>
    </row>
    <row r="8" spans="1:3" ht="15" customHeight="1">
      <c r="A8" s="29" t="s">
        <v>64</v>
      </c>
      <c r="B8" s="59" t="str">
        <f>'AUTOS  NOTA 322'!B7:C8</f>
        <v>Leopoldo Alonzo Cortez del Villar (Lesionado)</v>
      </c>
      <c r="C8" s="59"/>
    </row>
    <row r="9" spans="1:3" ht="18.95" customHeight="1">
      <c r="A9" s="5" t="s">
        <v>167</v>
      </c>
      <c r="B9" s="59" t="s">
        <v>120</v>
      </c>
      <c r="C9" s="59"/>
    </row>
    <row r="10" spans="1:3">
      <c r="A10" s="7" t="s">
        <v>127</v>
      </c>
      <c r="B10" s="117">
        <f>'AUTOS NOTA 324-478'!B20:C20</f>
        <v>105126676</v>
      </c>
      <c r="C10" s="117"/>
    </row>
    <row r="11" spans="1:3">
      <c r="A11" s="7" t="s">
        <v>168</v>
      </c>
      <c r="B11" s="118">
        <f>'AUTOS NOTA 324-478'!B40:C40</f>
        <v>73588673.199999988</v>
      </c>
      <c r="C11" s="59"/>
    </row>
    <row r="12" spans="1:3" ht="30">
      <c r="A12" s="7" t="s">
        <v>169</v>
      </c>
      <c r="B12" s="115"/>
      <c r="C12" s="116"/>
    </row>
    <row r="13" spans="1:3" ht="45">
      <c r="A13" s="5" t="s">
        <v>170</v>
      </c>
      <c r="B13" s="59"/>
      <c r="C13" s="59"/>
    </row>
    <row r="14" spans="1:3" ht="45">
      <c r="A14" s="5" t="s">
        <v>171</v>
      </c>
      <c r="B14" s="59"/>
      <c r="C14" s="59"/>
    </row>
    <row r="15" spans="1:3">
      <c r="A15" s="5" t="s">
        <v>172</v>
      </c>
      <c r="B15" s="6"/>
      <c r="C15" s="6"/>
    </row>
    <row r="16" spans="1:3">
      <c r="A16" s="7" t="s">
        <v>173</v>
      </c>
      <c r="B16" s="59"/>
      <c r="C16" s="59"/>
    </row>
    <row r="17" spans="1:3">
      <c r="A17" s="6" t="s">
        <v>174</v>
      </c>
      <c r="B17" s="116"/>
      <c r="C17" s="11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defaultColWidth="0" defaultRowHeight="15"/>
  <cols>
    <col min="1" max="1" width="54.42578125" customWidth="1"/>
    <col min="2" max="2" width="23.42578125" customWidth="1"/>
    <col min="3" max="3" width="98.85546875" customWidth="1"/>
    <col min="4" max="8" width="0" hidden="1" customWidth="1"/>
    <col min="9" max="16384" width="11.42578125" hidden="1"/>
  </cols>
  <sheetData>
    <row r="1" spans="1:3" ht="26.25">
      <c r="A1" s="71" t="s">
        <v>175</v>
      </c>
      <c r="B1" s="71"/>
      <c r="C1" s="71"/>
    </row>
    <row r="2" spans="1:3">
      <c r="A2" s="40" t="s">
        <v>57</v>
      </c>
      <c r="B2" s="91" t="str">
        <f>'AUTOS NOTA 321'!B2:C2</f>
        <v>125979651   214609</v>
      </c>
      <c r="C2" s="92"/>
    </row>
    <row r="3" spans="1:3">
      <c r="A3" s="5" t="s">
        <v>59</v>
      </c>
      <c r="B3" s="59" t="str">
        <f>'AUTOS  NOTA 322'!B2:C2</f>
        <v>500014003006-2024-00948-00</v>
      </c>
      <c r="C3" s="59"/>
    </row>
    <row r="4" spans="1:3">
      <c r="A4" s="5" t="s">
        <v>60</v>
      </c>
      <c r="B4" s="59" t="str">
        <f>'AUTOS  NOTA 322'!B3:C3</f>
        <v>Juzgado Sexto (06) Civil Municipal de Vilavicencio</v>
      </c>
      <c r="C4" s="59"/>
    </row>
    <row r="5" spans="1:3">
      <c r="A5" s="5" t="s">
        <v>61</v>
      </c>
      <c r="B5" s="59" t="str">
        <f>'AUTOS  NOTA 322'!B4:C4</f>
        <v xml:space="preserve">Laura Valentina Torrado Gómez
Natalya Salazar Rincón
Allianz Seguros S.A. </v>
      </c>
      <c r="C5" s="59"/>
    </row>
    <row r="6" spans="1:3">
      <c r="A6" s="5" t="s">
        <v>62</v>
      </c>
      <c r="B6" s="59" t="str">
        <f>'AUTOS  NOTA 322'!B5:C5</f>
        <v>Leopoldo Alonzo Cortez del Villar
Luhanna Isabella Fernandez Saez (Hija de crianza - 14/02/2015)
Maryini Kirimer Fernandez Rodriguez (Hija de crianza - 29/04/2001)
Mayra Lissett Rodriguez Uzcategui (Compañera Permanente - 21/08/1979)</v>
      </c>
      <c r="C6" s="59"/>
    </row>
    <row r="7" spans="1:3">
      <c r="A7" s="5" t="s">
        <v>63</v>
      </c>
      <c r="B7" s="59" t="str">
        <f>'AUTOS  NOTA 322'!B6:C6</f>
        <v>DEMANDA DIRECTA</v>
      </c>
      <c r="C7" s="59"/>
    </row>
    <row r="8" spans="1:3">
      <c r="A8" s="5" t="s">
        <v>167</v>
      </c>
      <c r="B8" s="59" t="str">
        <f>'AUTOS NOTA 324-478'!B18:C18</f>
        <v>PROBABLE</v>
      </c>
      <c r="C8" s="59"/>
    </row>
    <row r="9" spans="1:3">
      <c r="A9" s="7" t="s">
        <v>127</v>
      </c>
      <c r="B9" s="117">
        <f>'AUTOS NOTA 324-478'!B20:C20</f>
        <v>105126676</v>
      </c>
      <c r="C9" s="117"/>
    </row>
    <row r="10" spans="1:3">
      <c r="A10" s="5" t="s">
        <v>176</v>
      </c>
      <c r="B10" s="120">
        <v>0</v>
      </c>
      <c r="C10" s="120"/>
    </row>
    <row r="11" spans="1:3" ht="30" customHeight="1">
      <c r="A11" s="5" t="s">
        <v>177</v>
      </c>
      <c r="B11" s="59"/>
      <c r="C11" s="59"/>
    </row>
    <row r="12" spans="1:3">
      <c r="A12" s="5" t="s">
        <v>178</v>
      </c>
      <c r="B12" s="119"/>
      <c r="C12" s="119"/>
    </row>
    <row r="13" spans="1:3">
      <c r="A13" s="5" t="s">
        <v>179</v>
      </c>
      <c r="B13" s="59"/>
      <c r="C13" s="59"/>
    </row>
    <row r="19" spans="4:8">
      <c r="D19" t="str">
        <f t="shared" ref="D19:H22" si="0">UPPER(D17)</f>
        <v/>
      </c>
      <c r="E19" t="str">
        <f t="shared" si="0"/>
        <v/>
      </c>
      <c r="F19" t="str">
        <f t="shared" si="0"/>
        <v/>
      </c>
      <c r="G19" t="str">
        <f t="shared" si="0"/>
        <v/>
      </c>
      <c r="H19" t="str">
        <f t="shared" si="0"/>
        <v/>
      </c>
    </row>
    <row r="20" spans="4:8">
      <c r="D20" t="str">
        <f t="shared" si="0"/>
        <v/>
      </c>
      <c r="E20" t="str">
        <f t="shared" si="0"/>
        <v/>
      </c>
      <c r="F20" t="str">
        <f t="shared" si="0"/>
        <v/>
      </c>
      <c r="G20" t="str">
        <f t="shared" si="0"/>
        <v/>
      </c>
      <c r="H20" t="str">
        <f t="shared" si="0"/>
        <v/>
      </c>
    </row>
    <row r="21" spans="4:8">
      <c r="D21" t="str">
        <f t="shared" si="0"/>
        <v/>
      </c>
      <c r="E21" t="str">
        <f t="shared" si="0"/>
        <v/>
      </c>
      <c r="F21" t="str">
        <f t="shared" si="0"/>
        <v/>
      </c>
      <c r="G21" t="str">
        <f t="shared" si="0"/>
        <v/>
      </c>
      <c r="H21" t="str">
        <f t="shared" si="0"/>
        <v/>
      </c>
    </row>
    <row r="22" spans="4:8">
      <c r="D22" t="str">
        <f>UPPER(D20)</f>
        <v/>
      </c>
      <c r="E22" t="str">
        <f t="shared" si="0"/>
        <v/>
      </c>
      <c r="F22" t="str">
        <f t="shared" si="0"/>
        <v/>
      </c>
      <c r="G22" t="str">
        <f t="shared" si="0"/>
        <v/>
      </c>
      <c r="H22" t="str">
        <f t="shared" si="0"/>
        <v/>
      </c>
    </row>
    <row r="23" spans="4:8">
      <c r="D23" t="str">
        <f t="shared" ref="D23:H24" si="1">UPPER(D21)</f>
        <v/>
      </c>
      <c r="E23" t="str">
        <f t="shared" si="1"/>
        <v/>
      </c>
      <c r="F23" t="str">
        <f t="shared" si="1"/>
        <v/>
      </c>
      <c r="G23" t="str">
        <f t="shared" si="1"/>
        <v/>
      </c>
      <c r="H23" t="str">
        <f t="shared" si="1"/>
        <v/>
      </c>
    </row>
    <row r="24" spans="4:8">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2:C12"/>
    <mergeCell ref="B13:C13"/>
    <mergeCell ref="B7:C7"/>
    <mergeCell ref="B8:C8"/>
    <mergeCell ref="B9:C9"/>
    <mergeCell ref="B10:C10"/>
    <mergeCell ref="B11:C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defaultColWidth="0" defaultRowHeight="15"/>
  <cols>
    <col min="1" max="1" width="72.85546875" customWidth="1"/>
    <col min="2" max="2" width="39.85546875" customWidth="1"/>
    <col min="3" max="3" width="96.28515625" customWidth="1"/>
    <col min="4" max="16384" width="11.42578125" hidden="1"/>
  </cols>
  <sheetData>
    <row r="1" spans="1:6" ht="26.25">
      <c r="A1" s="71" t="s">
        <v>180</v>
      </c>
      <c r="B1" s="71"/>
      <c r="C1" s="71"/>
    </row>
    <row r="2" spans="1:6">
      <c r="A2" s="20" t="s">
        <v>57</v>
      </c>
      <c r="B2" s="91" t="str">
        <f>'AUTOS NOTA 321'!B2:C2</f>
        <v>125979651   214609</v>
      </c>
      <c r="C2" s="92"/>
    </row>
    <row r="3" spans="1:6">
      <c r="A3" s="5" t="s">
        <v>59</v>
      </c>
      <c r="B3" s="59" t="str">
        <f>'AUTOS  NOTA 322'!B2:C2</f>
        <v>500014003006-2024-00948-00</v>
      </c>
      <c r="C3" s="59"/>
    </row>
    <row r="4" spans="1:6">
      <c r="A4" s="5" t="s">
        <v>60</v>
      </c>
      <c r="B4" s="59" t="str">
        <f>'AUTOS  NOTA 322'!B3:C3</f>
        <v>Juzgado Sexto (06) Civil Municipal de Vilavicencio</v>
      </c>
      <c r="C4" s="59"/>
    </row>
    <row r="5" spans="1:6" ht="15" customHeight="1">
      <c r="A5" s="5" t="s">
        <v>61</v>
      </c>
      <c r="B5" s="59" t="str">
        <f>'AUTOS  NOTA 322'!B4:C4</f>
        <v xml:space="preserve">Laura Valentina Torrado Gómez
Natalya Salazar Rincón
Allianz Seguros S.A. </v>
      </c>
      <c r="C5" s="59"/>
    </row>
    <row r="6" spans="1:6" ht="15" customHeight="1">
      <c r="A6" s="5" t="s">
        <v>62</v>
      </c>
      <c r="B6" s="59" t="str">
        <f>'AUTOS  NOTA 322'!B5:C5</f>
        <v>Leopoldo Alonzo Cortez del Villar
Luhanna Isabella Fernandez Saez (Hija de crianza - 14/02/2015)
Maryini Kirimer Fernandez Rodriguez (Hija de crianza - 29/04/2001)
Mayra Lissett Rodriguez Uzcategui (Compañera Permanente - 21/08/1979)</v>
      </c>
      <c r="C6" s="59"/>
    </row>
    <row r="7" spans="1:6">
      <c r="A7" s="5" t="s">
        <v>63</v>
      </c>
      <c r="B7" s="59" t="str">
        <f>'AUTOS  NOTA 322'!B6:C6</f>
        <v>DEMANDA DIRECTA</v>
      </c>
      <c r="C7" s="59"/>
    </row>
    <row r="8" spans="1:6">
      <c r="A8" s="5" t="s">
        <v>181</v>
      </c>
      <c r="B8" s="121">
        <f>'AUTOS NOTA 324-478'!B20:C20</f>
        <v>105126676</v>
      </c>
      <c r="C8" s="121"/>
    </row>
    <row r="9" spans="1:6">
      <c r="A9" s="5" t="s">
        <v>182</v>
      </c>
      <c r="B9" s="59"/>
      <c r="C9" s="59"/>
    </row>
    <row r="10" spans="1:6" ht="111" customHeight="1">
      <c r="A10" s="5" t="s">
        <v>183</v>
      </c>
      <c r="B10" s="59"/>
      <c r="C10" s="59"/>
    </row>
    <row r="11" spans="1:6" ht="21" customHeight="1">
      <c r="A11" s="122"/>
      <c r="B11" s="122"/>
      <c r="C11" s="122"/>
      <c r="E11" t="s">
        <v>120</v>
      </c>
      <c r="F11" s="22">
        <v>0.7</v>
      </c>
    </row>
    <row r="12" spans="1:6" hidden="1">
      <c r="A12" s="123"/>
      <c r="B12" s="123"/>
      <c r="C12" s="123"/>
      <c r="E12" t="s">
        <v>122</v>
      </c>
      <c r="F12" s="23">
        <v>0.3</v>
      </c>
    </row>
    <row r="13" spans="1:6" ht="18.75">
      <c r="A13" s="124" t="s">
        <v>184</v>
      </c>
      <c r="B13" s="124"/>
      <c r="C13" s="124"/>
    </row>
    <row r="14" spans="1:6">
      <c r="A14" s="37" t="s">
        <v>123</v>
      </c>
      <c r="B14" s="98" t="s">
        <v>185</v>
      </c>
      <c r="C14" s="99"/>
    </row>
    <row r="15" spans="1:6" ht="45">
      <c r="A15" s="21" t="s">
        <v>126</v>
      </c>
      <c r="B15" s="125">
        <f>((C17+C18+C20+C21+C25+C23+C27+C29+C24+C28)-C32)*C31*C33</f>
        <v>1000000000</v>
      </c>
      <c r="C15" s="125"/>
    </row>
    <row r="16" spans="1:6">
      <c r="A16" s="7" t="s">
        <v>127</v>
      </c>
      <c r="B16" s="126" t="s">
        <v>115</v>
      </c>
      <c r="C16" s="127"/>
    </row>
    <row r="17" spans="1:3">
      <c r="A17" s="106"/>
      <c r="B17" s="35" t="s">
        <v>116</v>
      </c>
      <c r="C17" s="30">
        <v>1000000000</v>
      </c>
    </row>
    <row r="18" spans="1:3">
      <c r="A18" s="107"/>
      <c r="B18" s="35" t="s">
        <v>117</v>
      </c>
      <c r="C18" s="30">
        <v>0</v>
      </c>
    </row>
    <row r="19" spans="1:3">
      <c r="A19" s="107"/>
      <c r="B19" s="100" t="s">
        <v>128</v>
      </c>
      <c r="C19" s="101"/>
    </row>
    <row r="20" spans="1:3">
      <c r="A20" s="107"/>
      <c r="B20" s="35" t="s">
        <v>118</v>
      </c>
      <c r="C20" s="30">
        <v>0</v>
      </c>
    </row>
    <row r="21" spans="1:3" ht="30">
      <c r="A21" s="107"/>
      <c r="B21" s="35" t="s">
        <v>129</v>
      </c>
      <c r="C21" s="30">
        <v>0</v>
      </c>
    </row>
    <row r="22" spans="1:3">
      <c r="A22" s="107"/>
      <c r="B22" s="100" t="s">
        <v>130</v>
      </c>
      <c r="C22" s="101"/>
    </row>
    <row r="23" spans="1:3">
      <c r="A23" s="107"/>
      <c r="B23" s="35" t="s">
        <v>131</v>
      </c>
      <c r="C23" s="30">
        <v>0</v>
      </c>
    </row>
    <row r="24" spans="1:3">
      <c r="A24" s="107"/>
      <c r="B24" s="35" t="s">
        <v>116</v>
      </c>
      <c r="C24" s="30">
        <v>0</v>
      </c>
    </row>
    <row r="25" spans="1:3">
      <c r="A25" s="107"/>
      <c r="B25" s="35" t="s">
        <v>117</v>
      </c>
      <c r="C25" s="30">
        <v>0</v>
      </c>
    </row>
    <row r="26" spans="1:3">
      <c r="A26" s="107"/>
      <c r="B26" s="100" t="s">
        <v>132</v>
      </c>
      <c r="C26" s="101"/>
    </row>
    <row r="27" spans="1:3">
      <c r="A27" s="107"/>
      <c r="B27" s="35"/>
      <c r="C27" s="30"/>
    </row>
    <row r="28" spans="1:3">
      <c r="A28" s="107"/>
      <c r="B28" s="35" t="s">
        <v>116</v>
      </c>
      <c r="C28" s="30">
        <v>0</v>
      </c>
    </row>
    <row r="29" spans="1:3">
      <c r="A29" s="107"/>
      <c r="B29" s="35" t="s">
        <v>117</v>
      </c>
      <c r="C29" s="30">
        <v>0</v>
      </c>
    </row>
    <row r="30" spans="1:3">
      <c r="A30" s="107"/>
      <c r="B30" s="100" t="s">
        <v>133</v>
      </c>
      <c r="C30" s="101"/>
    </row>
    <row r="31" spans="1:3">
      <c r="A31" s="107"/>
      <c r="B31" s="35" t="s">
        <v>134</v>
      </c>
      <c r="C31" s="31">
        <v>1</v>
      </c>
    </row>
    <row r="32" spans="1:3">
      <c r="A32" s="107"/>
      <c r="B32" s="35" t="s">
        <v>69</v>
      </c>
      <c r="C32" s="32">
        <v>0</v>
      </c>
    </row>
    <row r="33" spans="1:3">
      <c r="A33" s="107"/>
      <c r="B33" s="35" t="s">
        <v>136</v>
      </c>
      <c r="C33" s="31">
        <v>1</v>
      </c>
    </row>
    <row r="34" spans="1:3">
      <c r="A34" s="24" t="s">
        <v>137</v>
      </c>
      <c r="B34" s="108">
        <f>IFERROR(B15*(VLOOKUP(B14,E11:F13,2,0)),16666)</f>
        <v>16666</v>
      </c>
      <c r="C34" s="108"/>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defaultColWidth="11.42578125" defaultRowHeight="15"/>
  <cols>
    <col min="4" max="4" width="20.140625" bestFit="1" customWidth="1"/>
    <col min="5" max="5" width="42.85546875" bestFit="1" customWidth="1"/>
    <col min="12" max="12" width="30.5703125" customWidth="1"/>
    <col min="13" max="13" width="16" customWidth="1"/>
  </cols>
  <sheetData>
    <row r="1" spans="1:15">
      <c r="A1" s="9" t="s">
        <v>70</v>
      </c>
      <c r="B1" t="s">
        <v>75</v>
      </c>
      <c r="C1" s="9" t="s">
        <v>77</v>
      </c>
      <c r="D1" s="9" t="s">
        <v>186</v>
      </c>
      <c r="E1" s="3" t="s">
        <v>85</v>
      </c>
      <c r="F1" s="2" t="s">
        <v>120</v>
      </c>
      <c r="G1" s="4">
        <v>0</v>
      </c>
      <c r="H1" t="s">
        <v>187</v>
      </c>
      <c r="I1" t="s">
        <v>188</v>
      </c>
      <c r="K1" t="s">
        <v>189</v>
      </c>
      <c r="L1" s="28" t="s">
        <v>12</v>
      </c>
      <c r="M1" t="s">
        <v>71</v>
      </c>
      <c r="N1" t="s">
        <v>120</v>
      </c>
      <c r="O1" t="s">
        <v>190</v>
      </c>
    </row>
    <row r="2" spans="1:15">
      <c r="A2" t="s">
        <v>71</v>
      </c>
      <c r="B2" t="s">
        <v>83</v>
      </c>
      <c r="C2" t="s">
        <v>191</v>
      </c>
      <c r="D2" s="2" t="s">
        <v>192</v>
      </c>
      <c r="E2" s="1" t="s">
        <v>193</v>
      </c>
      <c r="F2" s="2" t="s">
        <v>185</v>
      </c>
      <c r="G2" s="4">
        <v>0.7</v>
      </c>
      <c r="H2" t="s">
        <v>194</v>
      </c>
      <c r="I2" t="s">
        <v>195</v>
      </c>
      <c r="K2" t="s">
        <v>10</v>
      </c>
      <c r="L2" s="28" t="s">
        <v>196</v>
      </c>
      <c r="M2" t="s">
        <v>197</v>
      </c>
      <c r="N2" t="s">
        <v>122</v>
      </c>
      <c r="O2" t="s">
        <v>83</v>
      </c>
    </row>
    <row r="3" spans="1:15">
      <c r="A3" t="s">
        <v>197</v>
      </c>
      <c r="C3" t="s">
        <v>198</v>
      </c>
      <c r="D3" s="2" t="s">
        <v>199</v>
      </c>
      <c r="E3" s="1" t="s">
        <v>200</v>
      </c>
      <c r="F3" s="2" t="s">
        <v>122</v>
      </c>
      <c r="G3" s="4">
        <v>0.3</v>
      </c>
      <c r="H3" t="s">
        <v>201</v>
      </c>
      <c r="I3" t="s">
        <v>202</v>
      </c>
      <c r="L3" s="28" t="s">
        <v>203</v>
      </c>
      <c r="M3" t="s">
        <v>204</v>
      </c>
      <c r="N3" t="s">
        <v>185</v>
      </c>
    </row>
    <row r="4" spans="1:15">
      <c r="A4" t="s">
        <v>204</v>
      </c>
      <c r="C4" t="s">
        <v>78</v>
      </c>
      <c r="E4" s="1" t="s">
        <v>86</v>
      </c>
      <c r="H4" t="s">
        <v>205</v>
      </c>
      <c r="I4" t="s">
        <v>206</v>
      </c>
      <c r="L4" t="s">
        <v>207</v>
      </c>
    </row>
    <row r="5" spans="1:15">
      <c r="A5" t="s">
        <v>208</v>
      </c>
      <c r="E5" s="1" t="s">
        <v>209</v>
      </c>
      <c r="H5" t="s">
        <v>29</v>
      </c>
      <c r="I5" t="s">
        <v>210</v>
      </c>
      <c r="L5" s="28" t="s">
        <v>211</v>
      </c>
    </row>
    <row r="6" spans="1:15">
      <c r="E6" s="1" t="s">
        <v>212</v>
      </c>
      <c r="I6" t="s">
        <v>213</v>
      </c>
      <c r="L6" s="28" t="s">
        <v>214</v>
      </c>
    </row>
    <row r="7" spans="1:15">
      <c r="E7" s="1" t="s">
        <v>215</v>
      </c>
      <c r="I7" t="s">
        <v>35</v>
      </c>
      <c r="L7" s="28" t="s">
        <v>216</v>
      </c>
    </row>
    <row r="8" spans="1:15">
      <c r="E8" s="1" t="s">
        <v>217</v>
      </c>
      <c r="L8" s="28" t="s">
        <v>130</v>
      </c>
    </row>
    <row r="9" spans="1:15">
      <c r="L9" s="28" t="s">
        <v>218</v>
      </c>
    </row>
    <row r="10" spans="1:15">
      <c r="L10" s="28" t="s">
        <v>219</v>
      </c>
    </row>
    <row r="11" spans="1:15">
      <c r="L11" s="28" t="s">
        <v>220</v>
      </c>
    </row>
    <row r="12" spans="1:15">
      <c r="L12" s="28" t="s">
        <v>221</v>
      </c>
    </row>
    <row r="13" spans="1:15">
      <c r="L13" s="28" t="s">
        <v>222</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FF3A022-14CF-46D5-8131-E943E7D1100E}"/>
</file>

<file path=customXml/itemProps2.xml><?xml version="1.0" encoding="utf-8"?>
<ds:datastoreItem xmlns:ds="http://schemas.openxmlformats.org/officeDocument/2006/customXml" ds:itemID="{8D4239CF-636B-4907-A4B8-9D5ACB36E6D9}"/>
</file>

<file path=customXml/itemProps3.xml><?xml version="1.0" encoding="utf-8"?>
<ds:datastoreItem xmlns:ds="http://schemas.openxmlformats.org/officeDocument/2006/customXml" ds:itemID="{40A28064-E7EB-471E-8ADB-894660FBB5BB}"/>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2025-03-13T21:49:57Z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SIP_Label_defa4170-0d19-0005-0004-bc88714345d2_Enabled">
    <vt:lpwstr>true</vt:lpwstr>
  </property>
  <property fmtid="{D5CDD505-2E9C-101B-9397-08002B2CF9AE}" pid="31" name="MSIP_Label_defa4170-0d19-0005-0004-bc88714345d2_SetDate">
    <vt:lpwstr>2025-03-13T18:02:09Z</vt:lpwstr>
  </property>
  <property fmtid="{D5CDD505-2E9C-101B-9397-08002B2CF9AE}" pid="32" name="MSIP_Label_defa4170-0d19-0005-0004-bc88714345d2_Method">
    <vt:lpwstr>Standard</vt:lpwstr>
  </property>
  <property fmtid="{D5CDD505-2E9C-101B-9397-08002B2CF9AE}" pid="33" name="MSIP_Label_defa4170-0d19-0005-0004-bc88714345d2_Name">
    <vt:lpwstr>defa4170-0d19-0005-0004-bc88714345d2</vt:lpwstr>
  </property>
  <property fmtid="{D5CDD505-2E9C-101B-9397-08002B2CF9AE}" pid="34" name="MSIP_Label_defa4170-0d19-0005-0004-bc88714345d2_SiteId">
    <vt:lpwstr>3bfb38a9-80c7-46ae-96ba-0ba74714d0ce</vt:lpwstr>
  </property>
  <property fmtid="{D5CDD505-2E9C-101B-9397-08002B2CF9AE}" pid="35" name="MSIP_Label_defa4170-0d19-0005-0004-bc88714345d2_ActionId">
    <vt:lpwstr>bba0686c-faed-41b8-9670-5c8121a681e3</vt:lpwstr>
  </property>
  <property fmtid="{D5CDD505-2E9C-101B-9397-08002B2CF9AE}" pid="36" name="MSIP_Label_defa4170-0d19-0005-0004-bc88714345d2_ContentBits">
    <vt:lpwstr>0</vt:lpwstr>
  </property>
  <property fmtid="{D5CDD505-2E9C-101B-9397-08002B2CF9AE}" pid="37" name="MSIP_Label_defa4170-0d19-0005-0004-bc88714345d2_Tag">
    <vt:lpwstr>10, 3, 0, 1</vt:lpwstr>
  </property>
</Properties>
</file>