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D:\YULIANA JACOME\Documents\GHA ABOGADOS\ASIGNACION DE SUSTANCIACION\CONTESTACIONES\OSCAR BAEZ vs Ma CAROLINA PEÑUEÑA (ALLIANZ) MCAO\"/>
    </mc:Choice>
  </mc:AlternateContent>
  <xr:revisionPtr revIDLastSave="0" documentId="13_ncr:1_{4F07C091-85BD-41D3-845A-FCD1CCF0F00C}" xr6:coauthVersionLast="47" xr6:coauthVersionMax="47" xr10:uidLastSave="{00000000-0000-0000-0000-000000000000}"/>
  <bookViews>
    <workbookView xWindow="-120" yWindow="-120" windowWidth="20730" windowHeight="11160"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7" i="12"/>
  <c r="B7" i="11"/>
  <c r="B6" i="12"/>
  <c r="B5" i="12"/>
  <c r="B4" i="12"/>
  <c r="B3" i="12"/>
  <c r="B3" i="9"/>
  <c r="B2" i="12"/>
  <c r="B2" i="8"/>
  <c r="B6" i="11"/>
  <c r="B5" i="11"/>
  <c r="B4" i="11"/>
  <c r="B4" i="7"/>
  <c r="B5" i="7"/>
  <c r="B3" i="11"/>
  <c r="B2" i="11"/>
  <c r="B20" i="8"/>
  <c r="B40" i="8" s="1"/>
  <c r="B34" i="12"/>
  <c r="B15" i="12"/>
  <c r="H22" i="11"/>
  <c r="H24" i="11" s="1"/>
  <c r="F21" i="11"/>
  <c r="F23" i="11" s="1"/>
  <c r="H20" i="11"/>
  <c r="G20" i="11"/>
  <c r="G22" i="11" s="1"/>
  <c r="G24" i="11" s="1"/>
  <c r="F20" i="11"/>
  <c r="F22" i="11" s="1"/>
  <c r="F24" i="11" s="1"/>
  <c r="E20" i="11"/>
  <c r="E22" i="11" s="1"/>
  <c r="E24" i="11" s="1"/>
  <c r="D20" i="11"/>
  <c r="D22" i="11" s="1"/>
  <c r="D24" i="11" s="1"/>
  <c r="H19" i="11"/>
  <c r="H21" i="11" s="1"/>
  <c r="H23" i="11" s="1"/>
  <c r="G19" i="11"/>
  <c r="G21" i="11" s="1"/>
  <c r="G23" i="11" s="1"/>
  <c r="F19" i="11"/>
  <c r="E19" i="11"/>
  <c r="E21" i="11" s="1"/>
  <c r="E23" i="11" s="1"/>
  <c r="D19" i="11"/>
  <c r="D21" i="11" s="1"/>
  <c r="D23" i="11" s="1"/>
  <c r="B10" i="9" l="1"/>
  <c r="B9" i="11"/>
  <c r="B8" i="12"/>
  <c r="B2" i="9"/>
  <c r="B8" i="9" l="1"/>
  <c r="B7" i="9"/>
  <c r="B6" i="9"/>
  <c r="B5" i="9"/>
  <c r="B4" i="9"/>
  <c r="B8" i="8"/>
  <c r="B7" i="8"/>
  <c r="B6" i="8"/>
  <c r="B5" i="8"/>
  <c r="B4" i="8"/>
  <c r="B3" i="8"/>
  <c r="B8" i="7"/>
  <c r="B6" i="7" l="1"/>
  <c r="B7" i="7"/>
  <c r="B3" i="7"/>
  <c r="B9" i="8"/>
  <c r="B11" i="9" l="1"/>
</calcChain>
</file>

<file path=xl/sharedStrings.xml><?xml version="1.0" encoding="utf-8"?>
<sst xmlns="http://schemas.openxmlformats.org/spreadsheetml/2006/main" count="324" uniqueCount="218">
  <si>
    <t>SOLICITUD DE ANTECEDENTES -ABOGADO EXTERNO-</t>
  </si>
  <si>
    <t>Radicado(23 digitos)</t>
  </si>
  <si>
    <t>Juzgado</t>
  </si>
  <si>
    <t>Demandado</t>
  </si>
  <si>
    <t xml:space="preserve">Demandante </t>
  </si>
  <si>
    <t>Tipo de vinculacion compañía</t>
  </si>
  <si>
    <t xml:space="preserve">Situcion Laboral </t>
  </si>
  <si>
    <t xml:space="preserve">Ocupado-trabajador cuenta ajena </t>
  </si>
  <si>
    <t xml:space="preserve">Motociclista </t>
  </si>
  <si>
    <t>AMPARO A AFECTAR</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</si>
  <si>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</si>
  <si>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</si>
  <si>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</si>
  <si>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</si>
  <si>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</si>
  <si>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</si>
  <si>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</si>
  <si>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</si>
  <si>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</si>
  <si>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</si>
  <si>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</si>
  <si>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</si>
  <si>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</si>
  <si>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</si>
  <si>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</si>
  <si>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</si>
  <si>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</si>
  <si>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</si>
  <si>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</si>
  <si>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</si>
  <si>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</si>
  <si>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</si>
  <si>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</si>
  <si>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</si>
  <si>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</si>
  <si>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</si>
  <si>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</si>
  <si>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</si>
  <si>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</si>
  <si>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</si>
  <si>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</si>
  <si>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</si>
  <si>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</si>
  <si>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</si>
  <si>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</si>
  <si>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</si>
  <si>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</si>
  <si>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</si>
  <si>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</si>
  <si>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</si>
  <si>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</si>
  <si>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</si>
  <si>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</si>
  <si>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</si>
  <si>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</si>
  <si>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</si>
  <si>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</si>
  <si>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</si>
  <si>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</si>
  <si>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</si>
  <si>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</si>
  <si>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</si>
  <si>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</si>
  <si>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</si>
  <si>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</si>
  <si>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</si>
  <si>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</si>
  <si>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</si>
  <si>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</si>
  <si>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</si>
  <si>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</si>
  <si>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</si>
  <si>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</si>
  <si>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</si>
  <si>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</si>
  <si>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</si>
  <si>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</si>
  <si>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</si>
  <si>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</si>
  <si>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</si>
  <si>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</si>
  <si>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</si>
  <si>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</si>
  <si>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</si>
  <si>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</si>
  <si>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</si>
  <si>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</si>
  <si>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</si>
  <si>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</si>
  <si>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</si>
  <si>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</si>
  <si>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</si>
  <si>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</si>
  <si>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</si>
  <si>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</si>
  <si>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</si>
  <si>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</si>
  <si>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</si>
  <si>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</si>
  <si>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</si>
  <si>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</si>
  <si>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</si>
  <si>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</si>
  <si>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</si>
  <si>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</si>
  <si>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</si>
  <si>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</si>
  <si>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</si>
  <si>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</si>
  <si>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</si>
  <si>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</si>
  <si>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</si>
  <si>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</si>
  <si>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OTROS</t>
  </si>
  <si>
    <t>DEDUCIBLE</t>
  </si>
  <si>
    <t>Reserva CIA</t>
  </si>
  <si>
    <t xml:space="preserve">SI </t>
  </si>
  <si>
    <t>ALLIANZ</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</si>
  <si>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</si>
  <si>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</si>
  <si>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</si>
  <si>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</si>
  <si>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</si>
  <si>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</si>
  <si>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</si>
  <si>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JUZGADO</t>
  </si>
  <si>
    <t xml:space="preserve">RCE LESIONES </t>
  </si>
  <si>
    <t>RCC LESIONES</t>
  </si>
  <si>
    <t>CONCURRENCIA</t>
  </si>
  <si>
    <r>
      <t xml:space="preserve">INDIQUE LA PLACA- </t>
    </r>
    <r>
      <rPr>
        <sz val="11"/>
        <color rgb="FFFF0000"/>
        <rFont val="Calibri"/>
        <family val="2"/>
        <scheme val="minor"/>
      </rPr>
      <t>SUSTITUYA</t>
    </r>
  </si>
  <si>
    <t xml:space="preserve">CONCEPTO DE CONCILIACIÓN 330 </t>
  </si>
  <si>
    <t xml:space="preserve">SUMA SOLICITADA </t>
  </si>
  <si>
    <t>CAMBIO CONTINGENCIA PJ</t>
  </si>
  <si>
    <t xml:space="preserve">CONTINGENCIA ACTUAL </t>
  </si>
  <si>
    <t xml:space="preserve">CAMBIO DE CONTINGENCIA </t>
  </si>
  <si>
    <t xml:space="preserve">COMENTARIOS CAMBIO DE CONTINGENCIA </t>
  </si>
  <si>
    <t xml:space="preserve">ACTUALIZACION DE CONTINGENCIA  </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</si>
  <si>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</si>
  <si>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</si>
  <si>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</si>
  <si>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</si>
  <si>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</si>
  <si>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</si>
  <si>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</si>
  <si>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</si>
  <si>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</si>
  <si>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</si>
  <si>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</si>
  <si>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</si>
  <si>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</si>
  <si>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</si>
  <si>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</si>
  <si>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</si>
  <si>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</si>
  <si>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</si>
  <si>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</si>
  <si>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</si>
  <si>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</si>
  <si>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t>RADICADO(23 DIGITOS)</t>
  </si>
  <si>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</si>
  <si>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</si>
  <si>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</si>
  <si>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</si>
  <si>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</si>
  <si>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</si>
  <si>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</si>
  <si>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PRIORIDAD DEL FONDO</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</si>
  <si>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</si>
  <si>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</si>
  <si>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</si>
  <si>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</si>
  <si>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</si>
  <si>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</si>
  <si>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</si>
  <si>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</si>
  <si>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</si>
  <si>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</si>
  <si>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</si>
  <si>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</si>
  <si>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</si>
  <si>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</si>
  <si>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</si>
  <si>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</si>
  <si>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</si>
  <si>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</si>
  <si>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</si>
  <si>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</si>
  <si>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</si>
  <si>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</si>
  <si>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</si>
  <si>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</si>
  <si>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COMENTARIOS ABOGADO EXTERNO</t>
  </si>
  <si>
    <t>AUTORIZACIÓN COMPAÑÍA SUMA</t>
  </si>
  <si>
    <t xml:space="preserve">AUTORIZACIÓN COMPAÑÍA COMENTARIOS </t>
  </si>
  <si>
    <t>85001-31-03-003-2024-00007-00</t>
  </si>
  <si>
    <t>JUZGADO TERCERO CIVIL CIRCUITO DE YOPAL</t>
  </si>
  <si>
    <t>MARIA CAROLINA PEÑUELA VARGAS, AUTOTANQUES DE COLOMBIA SAS Y CLIMACO DIAZ RUEDA</t>
  </si>
  <si>
    <t>1 LESIONADO</t>
  </si>
  <si>
    <t>OSCAR ARLEY BAEZ CASTILLO</t>
  </si>
  <si>
    <t>17 AÑOS</t>
  </si>
  <si>
    <t>MARIA CAROLINA PEÑUELA VARGAS</t>
  </si>
  <si>
    <t>SSY654</t>
  </si>
  <si>
    <t>oscarbaez2134@gmail.com</t>
  </si>
  <si>
    <t>SALARIO MÍNIMO LEGAL MENSUAL VIGENTE</t>
  </si>
  <si>
    <t>SIN INFORMACIÓN</t>
  </si>
  <si>
    <t>SOLTERO</t>
  </si>
  <si>
    <t>NO APLICA- MEDIDA CAUTELAR SSY 654</t>
  </si>
  <si>
    <t>EL 17 DE ABRIL DE 2021 OCURRE ACCIDENTE DE TRÁNSITO ENTRE LA MOTOCICLETA DE PLACA KIT-13F CONDUCIDA POR, QUIEN PARA ESE DÍA CONTABA CON 17 AÑOS, EL JOVEN OSCAR ARLEY BAEZ CASTILLO, LA CUAL COLISIONA CONTRA EL VEHÍCULO TIPO TRACTO CAMIÓN DE PLACA SSY-654 CONDUCIDO POR EL SEÑOR CLIMACO DIAZ RUEDA, AFILIADO A AUTOTANQUES Y DE PROPIEDAD DE CAROLINA PEÑUELA VARGAS. ESTE CHOQUE ACONTECE EN EL KILOMETRO 101+300 VÍA YOPAL-AGUAZUL. EN EL IPAT SE ATRIBUYEN DOS HIPOTESIS: LA 139 PARA EL MOTOCICLISTA (IMPERICIA EN EL MANEJO) Y LA 105 PARA EL CONDUCTOR DEL TRACTOCAMIÓN (ADELANTAR EN ZONA PROHIBIDA). COMO RESULTADO SE ENCUENTRA LESIONADO EL JOVEN OSCAR BAEZ, CON 60 DÍAS DE INCAPACIDAD DEFINITIVA CON SECUELAS MÉDICO LEGALES DE: i) DEFORMIDAD FÍSICA QUE AFECTA EL CUERPO EN ABDOMEN DE CARÁCTER PERMANENTE, ii) PERTURBACIÓN FUNCIONAL DEL ÓRGANO DE EXCRECIÓN URINARIA DE CARÁCTER PERMANENTE Y iii) PERTURBACIÓN FUNCIONAL DEL ÓRGANO-SISTEMA INMUNOHEMATOPOYÉTICO DE CARÁCTER PERMANENTE EMITIDA POR EL INSTITUTO DE MEDICINA LEGAL Y CIENCIAS FORENSES EL 5 OCTUBRE 2021. OSCAR BAEZ CUENTA CON UNA PCL DEL 40,64% DICTAMINADA POR TECNOVASK SAS EL 27 DICIEMBRE 2022.</t>
  </si>
  <si>
    <t>902/408 SPENCER STREET. MELBOURNE, AUSTRALIA</t>
  </si>
  <si>
    <r>
      <rPr>
        <sz val="11"/>
        <rFont val="Calibri"/>
        <family val="2"/>
        <scheme val="minor"/>
      </rPr>
      <t>OSCAR ARLEY BAEZ CASTILLO(LESIONADO), ANA MARIA CASTILLO BOHORQUEZ (MADRE) Y NELSON BUENO VARGAS (PADRASTRO) actuando en nombre propio y representación de su menor hija G.V.B.C. (HERMANA)</t>
    </r>
    <r>
      <rPr>
        <sz val="11"/>
        <color rgb="FFFF0000"/>
        <rFont val="Calibri"/>
        <family val="2"/>
        <scheme val="minor"/>
      </rPr>
      <t xml:space="preserve"> </t>
    </r>
  </si>
  <si>
    <t>101113601- APL 214697</t>
  </si>
  <si>
    <t>22745065/79</t>
  </si>
  <si>
    <t>05/09/2020 hasta las 24:00 horas del04/09/2021</t>
  </si>
  <si>
    <t>X</t>
  </si>
  <si>
    <t>EXCEPCIONES DE MÉRITO O FONDO CONTRA LA DEMANDA
INEXISTENCIA DE RESPONSABILIDAD POR EL HECHO DE LA VÍCTIMA.
INEXISTENCIA DE RESPONSABILIDAD POR LA FALTA DE ACREDITACIÓN DEL NEXO CAUSAL.
ANULACIÓN DE LA PRESUNCIÓN DE CULPA COMO CONSECUENCIA DE LA CONCURRENCIA DE ACTIVIDADES PELIGROSAS.
REDUCCIÓN DE LA INDEMNIZACIÓN POR LA INJERENCIA DE LA VÍCTIMA EN LA OCURRENCIA DEL HECHO. 
FALTA DE LEGITIMACIÓN EN LA CAUSA POR ACTIVA EN CABEZA DE NELSON BUENO VARGAS. 
IMPROCEDENCIA DEL RECONOCIMIENTO DE LUCRO CESANTE.
TASACIÓN INDEBIDA E INJUSTIFICADA DE LOS PERJUICIOS RECLAMADOS POR LOS DEMANDANTES DENOMINADOS “DAÑO MORAL”.
IMPROCEDENCIA DE RECONOCIMIENTO DEL DAÑO A LA VIDA EN RELACIÓN.
GENÉRICA O INNOMINADA.
EXCEPCIONES DE FONDO FRENTE AL LLAMAMIENTO EN GARANTÍA
NO EXISTE OBLIGACIÓN INDEMNIZATORIA A CARGO DE ALLIANZ SEGUROS S.A. TODA VEZ QUE NO SE HA REALIZADO EL RIESGO ASEGURADO – ARTÍCULO 1072 C.CO. 
FALTA DE LEGITIMACIÓN EN LA CAUSA POR ACTIVA DEL SEÑOR CLIMACO DIAZ RUEDA PARA PROMOVER EL LLAMAMIENTO EN GARANTÍA.
PRESCRIPCIÓN ORDINARIA DE LA ACCIÓN DERIVADA DEL CONTRATO DE SEGURO.
RIESGOS EXPRESAMENTE EXCLUIDOS EN LA PÓLIZA DE SEGURO AUTO COLECTIVO PESADOS NO. 022745065 / 79.
CARÁCTER MERAMENTE INDEMNIZATORIO QUE REVISTE LOS CONTRATOS DE SEGURO.
SUJECIÓN A LAS CONDICIONES PARTICULARES Y GENERALES DEL CONTRATO DE SEGURO, EL CLAUSULADO Y LOS AMPAROS.
EN CUALQUIER CASO, DE NINGUNA FORMA SE PODRÁ EXCEDER EL LÍMITE DEL VALOR ASEGURADO.
LIMITES MÁXIMOS DE RESPONSABILIDAD DEL ASEGURADOR EN LO ATINENTE AL DEDUCIBLE PACTADO EN LA PÓLIZA DE SEGURO AUTO COLECTIVO PESADOS NO. 022745065 / 79.
DISPONIBILIDAD DEL VALOR ASEGURADO.
GENÉRICA O INNOMINADA.</t>
  </si>
  <si>
    <t>Daño a la vida de relación</t>
  </si>
  <si>
    <t xml:space="preserve">La contingencia se califica como PROBABLE, toda vez que la póliza presta cobertura temporal y material, adicionalmente, está acreditada la responsabilidad del asegurado.
Lo primero que debe tomarse en consideración es que la Póliza de seguro Auto Colectivo Pesados No. 022745065 / 79, con la que se vinculó a la compañía, cuya asegurada es MARIA CAROLINA PEÑUELA VEGA, para el vehículo de placas SSY-654, presta cobertura temporal y material de conformidad con los hechos y pretensiones de la demanda. Frente a la cobertura temporal, debe señalarse que la ocurrencia del accidente de tránsito (17 de abril de 2021) se encuentra dentro de la delimitación temporal de la póliza, comprendida entre el 05 de septiembre de 2020 hasta el 04 de septiembre de 2021. Así mismo, presta cobertura material, en tanto ampara la responsabilidad civil extracontractual frente al vehículo de placas SSY-654, pretensión que se le endilga al extremo pasivo. 
Por otro lado, frente a la responsabilidad del asegurado, debe decirse que existen elementos de prueba suficientes que acreditan la responsabilidad del conductor del vehículo asegurado en el accidente del 17 de abril de 2021. En primera medida, porque a través del Informe Policial de Accidente de Tránsito se atribuyó al vehículo de placas SSY-654 como causa del accidente la hipótesis No. 105, correspondiente a "adelantar en zona prohibida". Ahora, a pesar de ello, también se le atribuyó al conductor de la motocicleta, el joven OSCAR ARLEY BAEZ CASTILLO quien funge como demandante, víctima y lesionado, la hipótesis No. 139, correspondiente a "impericia en el manejo", quien para la fecha de los hechos era menor de edad y no contaba con licencia de conducir que acreditara su aptitud para ejercer la actividad peligrosa de conducción en un velocípedo como es una motocicleta. Pero, al interior del proceso no existe ningún elemento de prueba que desvirtúe lo establecido en el Informe Policial, por lo que puede existir una relación causa y efecto entre la conducta del conductor del vehículo asegurado y las lesiones del joven OSCAR ARLEY BAEZ CASTILLO, disminuida por la participación de la víctima en el hecho- CONCURRENCIA DE CULPAS-. 
Lo anterior sin perjuicio del carácter contingente del proceso. </t>
  </si>
  <si>
    <t xml:space="preserve">Como liquidación objetiva de perjuicios se tasa la suma de $ 112.678.632 a la fecha de esta liquidación. Lo anterior, con base en los siguientes fundamentos:
1.	Lucro cesante: $ 122.057.263
Se tendrá en cuenta la suma de $ 122.057.263 por concepto de lucro cesante futuro. Se presume el salario mínimo a la fecha del accidente (2021), más factor prestacional, y teniendo en cuenta la PCL equivalente a 40,64%, estructurada el 27 de diciembre de 2022, momento a partir del cual se liquida hasta por la expectativa de vida de Oscar Baez. En virtud de lo expuesto y siguiendo los lineamientos de la Corte, la suma a reconocer sería de $ 122.057.263 por lucro cesante futuro. 
2.	Daño moral: $75.000.000
Se tomó como daño moral la suma de $30.000.000 para Oscar Arley Báez Castillo, $30.000.000 para Ana María Castillo Bohórquez (madre), $15.000.000 para Gloria Valentina Bueno Castillo (hermana). Así mismo, no se reconoce suma alguna para Nelson Bueno Vargas al no estar demostrado su interés ni parentesco, pues no acredita lo requerido para fungir como padre de crianza. Ello, siguiendo el criterio jurisprudencial de la sentencia SC780-2020 (M.P. Ariel Salazar Ramírez), que otorgó la suma de $30.000.000 a la pasajera de un vehículo, quien sufrió trauma craneano y fractura frontal. Entonces, considerando que Oscar Báez sufrió de un trauma de tórax cerrado con fracturas de costales, trauma abdominal y trauma de pelvis, es pertinente reconocer la misma suma del caso análogo para la víctima directa y su familiar de primer grado de consanguinidad y ésta suma reducida en un 50% para para su familiar en segundo grado.
3.	Daño a la vida en relación: $30.000.000
Se reconoce la suma de $30.000.000 a favor de Oscar Arley Baez Castillo, por cuanto como consecuencia del accidente se alteró por 60 días sus condiciones de existencia y su integridad psicofísica, de manera que no pudo realizar una gran cantidad de actividades cotidianas (Sentencia SC562-2020 M.P. Ariel Salazar Ramírez). 
4.	Deducible: $ 1.700.000, la póliza contempla para el amparo de RCE un deducible por este valor.
5.	Concurrencia de culpas: Teniendo en cuenta que el valor de la liquidación objetivada asciende a la suma de $ 227.357.263, este valor se disminuirá en el 50%, por la concurrencia de culpas que se encuentra probada con el IPAT. Arrojando un resultado final de esta liquidación de $ 112.678.632.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</si>
</sst>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3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42"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6" fillId="0" borderId="2" xfId="0" applyFont="1" applyBorder="1" applyAlignment="1">
      <alignment horizontal="justify" vertical="top"/>
    </xf>
    <xf numFmtId="0" fontId="6" fillId="0" borderId="3" xfId="0" applyFont="1"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8" fillId="0" borderId="2" xfId="0" applyFont="1" applyBorder="1" applyAlignment="1">
      <alignment horizontal="justify" vertical="top"/>
    </xf>
    <xf numFmtId="0" fontId="8" fillId="0" borderId="3" xfId="0" applyFont="1" applyBorder="1" applyAlignment="1">
      <alignment horizontal="justify" vertical="top"/>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164" fontId="0" fillId="0" borderId="1" xfId="0" applyNumberFormat="1" applyBorder="1" applyAlignment="1">
      <alignment horizontal="justify" vertical="top"/>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scarbaez2134@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0" zoomScaleNormal="80" workbookViewId="0">
      <selection activeCell="B7" sqref="B7:C7"/>
    </sheetView>
  </sheetViews>
  <sheetFormatPr baseColWidth="10" defaultColWidth="0" defaultRowHeight="15" x14ac:dyDescent="0.25"/>
  <cols>
    <col min="1" max="1" width="69.140625" style="8" customWidth="1"/>
    <col min="2" max="2" width="55.140625" style="8" customWidth="1"/>
    <col min="3" max="3" width="108.85546875" style="8" customWidth="1"/>
    <col min="4" max="16384" width="11.42578125" style="2" hidden="1"/>
  </cols>
  <sheetData>
    <row r="1" spans="1:3" ht="26.25" x14ac:dyDescent="0.25">
      <c r="A1" s="54" t="s">
        <v>0</v>
      </c>
      <c r="B1" s="54"/>
      <c r="C1" s="54"/>
    </row>
    <row r="2" spans="1:3" x14ac:dyDescent="0.25">
      <c r="A2" s="5" t="s">
        <v>158</v>
      </c>
      <c r="B2" s="61" t="s">
        <v>194</v>
      </c>
      <c r="C2" s="62"/>
    </row>
    <row r="3" spans="1:3" x14ac:dyDescent="0.25">
      <c r="A3" s="5" t="s">
        <v>125</v>
      </c>
      <c r="B3" s="63" t="s">
        <v>195</v>
      </c>
      <c r="C3" s="64"/>
    </row>
    <row r="4" spans="1:3" x14ac:dyDescent="0.25">
      <c r="A4" s="5" t="s">
        <v>137</v>
      </c>
      <c r="B4" s="63" t="s">
        <v>196</v>
      </c>
      <c r="C4" s="64"/>
    </row>
    <row r="5" spans="1:3" ht="31.5" customHeight="1" x14ac:dyDescent="0.25">
      <c r="A5" s="5" t="s">
        <v>138</v>
      </c>
      <c r="B5" s="65" t="s">
        <v>209</v>
      </c>
      <c r="C5" s="66"/>
    </row>
    <row r="6" spans="1:3" x14ac:dyDescent="0.25">
      <c r="A6" s="5" t="s">
        <v>139</v>
      </c>
      <c r="B6" s="55" t="s">
        <v>102</v>
      </c>
      <c r="C6" s="55"/>
    </row>
    <row r="7" spans="1:3" x14ac:dyDescent="0.25">
      <c r="A7" s="25" t="s">
        <v>140</v>
      </c>
      <c r="B7" s="57" t="s">
        <v>106</v>
      </c>
      <c r="C7" s="58"/>
    </row>
    <row r="8" spans="1:3" ht="23.1" customHeight="1" x14ac:dyDescent="0.25">
      <c r="A8" s="26" t="s">
        <v>141</v>
      </c>
      <c r="B8" s="55" t="s">
        <v>198</v>
      </c>
      <c r="C8" s="55"/>
    </row>
    <row r="9" spans="1:3" x14ac:dyDescent="0.25">
      <c r="A9" s="26" t="s">
        <v>142</v>
      </c>
      <c r="B9" s="55">
        <v>1096186245</v>
      </c>
      <c r="C9" s="55"/>
    </row>
    <row r="10" spans="1:3" x14ac:dyDescent="0.25">
      <c r="A10" s="26" t="s">
        <v>143</v>
      </c>
      <c r="B10" s="56" t="s">
        <v>208</v>
      </c>
      <c r="C10" s="56"/>
    </row>
    <row r="11" spans="1:3" ht="30" customHeight="1" x14ac:dyDescent="0.25">
      <c r="A11" s="27" t="s">
        <v>144</v>
      </c>
      <c r="B11" s="56">
        <v>3153014222</v>
      </c>
      <c r="C11" s="56"/>
    </row>
    <row r="12" spans="1:3" ht="30" customHeight="1" x14ac:dyDescent="0.25">
      <c r="A12" s="5" t="s">
        <v>145</v>
      </c>
      <c r="B12" s="74" t="s">
        <v>202</v>
      </c>
      <c r="C12" s="56"/>
    </row>
    <row r="13" spans="1:3" x14ac:dyDescent="0.25">
      <c r="A13" s="5" t="s">
        <v>146</v>
      </c>
      <c r="B13" s="55" t="s">
        <v>205</v>
      </c>
      <c r="C13" s="55"/>
    </row>
    <row r="14" spans="1:3" x14ac:dyDescent="0.25">
      <c r="A14" s="5" t="s">
        <v>147</v>
      </c>
      <c r="B14" s="68">
        <v>38068</v>
      </c>
      <c r="C14" s="55"/>
    </row>
    <row r="15" spans="1:3" x14ac:dyDescent="0.25">
      <c r="A15" s="5" t="s">
        <v>148</v>
      </c>
      <c r="B15" s="55" t="s">
        <v>199</v>
      </c>
      <c r="C15" s="55"/>
    </row>
    <row r="16" spans="1:3" x14ac:dyDescent="0.25">
      <c r="A16" s="5" t="s">
        <v>149</v>
      </c>
      <c r="B16" s="55" t="s">
        <v>123</v>
      </c>
      <c r="C16" s="55"/>
    </row>
    <row r="17" spans="1:3" ht="15" customHeight="1" x14ac:dyDescent="0.25">
      <c r="A17" s="5" t="s">
        <v>150</v>
      </c>
      <c r="B17" s="56" t="s">
        <v>85</v>
      </c>
      <c r="C17" s="56"/>
    </row>
    <row r="18" spans="1:3" x14ac:dyDescent="0.25">
      <c r="A18" s="5" t="s">
        <v>151</v>
      </c>
      <c r="B18" s="56" t="s">
        <v>204</v>
      </c>
      <c r="C18" s="56"/>
    </row>
    <row r="19" spans="1:3" ht="18.75" customHeight="1" x14ac:dyDescent="0.25">
      <c r="A19" s="5" t="s">
        <v>152</v>
      </c>
      <c r="B19" s="59" t="s">
        <v>203</v>
      </c>
      <c r="C19" s="60"/>
    </row>
    <row r="20" spans="1:3" x14ac:dyDescent="0.25">
      <c r="A20" s="5" t="s">
        <v>153</v>
      </c>
      <c r="B20" s="55" t="s">
        <v>197</v>
      </c>
      <c r="C20" s="55"/>
    </row>
    <row r="21" spans="1:3" ht="17.25" customHeight="1" x14ac:dyDescent="0.25">
      <c r="A21" s="5" t="s">
        <v>154</v>
      </c>
      <c r="B21" s="56" t="s">
        <v>8</v>
      </c>
      <c r="C21" s="56"/>
    </row>
    <row r="22" spans="1:3" x14ac:dyDescent="0.25">
      <c r="A22" s="26" t="s">
        <v>155</v>
      </c>
      <c r="B22" s="73">
        <v>44303</v>
      </c>
      <c r="C22" s="71"/>
    </row>
    <row r="23" spans="1:3" x14ac:dyDescent="0.25">
      <c r="A23" s="26" t="s">
        <v>156</v>
      </c>
      <c r="B23" s="72" t="s">
        <v>206</v>
      </c>
      <c r="C23" s="71"/>
    </row>
    <row r="24" spans="1:3" x14ac:dyDescent="0.25">
      <c r="A24" s="26" t="s">
        <v>157</v>
      </c>
      <c r="B24" s="72" t="s">
        <v>206</v>
      </c>
      <c r="C24" s="71"/>
    </row>
    <row r="25" spans="1:3" x14ac:dyDescent="0.25">
      <c r="A25" s="67" t="s">
        <v>119</v>
      </c>
      <c r="B25" s="71" t="s">
        <v>207</v>
      </c>
      <c r="C25" s="53"/>
    </row>
    <row r="26" spans="1:3" x14ac:dyDescent="0.25">
      <c r="A26" s="67"/>
      <c r="B26" s="53"/>
      <c r="C26" s="53"/>
    </row>
    <row r="27" spans="1:3" ht="100.5" customHeight="1" x14ac:dyDescent="0.25">
      <c r="A27" s="67"/>
      <c r="B27" s="53"/>
      <c r="C27" s="53"/>
    </row>
    <row r="28" spans="1:3" x14ac:dyDescent="0.25">
      <c r="A28" s="26" t="s">
        <v>159</v>
      </c>
      <c r="B28" s="53" t="s">
        <v>200</v>
      </c>
      <c r="C28" s="53"/>
    </row>
    <row r="29" spans="1:3" x14ac:dyDescent="0.25">
      <c r="A29" s="26" t="s">
        <v>160</v>
      </c>
      <c r="B29" s="53">
        <v>1098631874</v>
      </c>
      <c r="C29" s="53"/>
    </row>
    <row r="30" spans="1:3" x14ac:dyDescent="0.25">
      <c r="A30" s="26" t="s">
        <v>161</v>
      </c>
      <c r="B30" s="53" t="s">
        <v>201</v>
      </c>
      <c r="C30" s="53"/>
    </row>
    <row r="31" spans="1:3" x14ac:dyDescent="0.25">
      <c r="A31" s="26" t="s">
        <v>162</v>
      </c>
      <c r="B31" s="53">
        <v>22745065</v>
      </c>
      <c r="C31" s="53"/>
    </row>
    <row r="32" spans="1:3" x14ac:dyDescent="0.25">
      <c r="A32" s="26" t="s">
        <v>163</v>
      </c>
      <c r="B32" s="69">
        <v>45488</v>
      </c>
      <c r="C32" s="70"/>
    </row>
    <row r="33" spans="1:3" x14ac:dyDescent="0.25">
      <c r="A33" s="5" t="s">
        <v>164</v>
      </c>
      <c r="B33" s="68">
        <v>45685</v>
      </c>
      <c r="C33" s="68"/>
    </row>
    <row r="34" spans="1:3" ht="45" x14ac:dyDescent="0.25">
      <c r="A34" s="5" t="s">
        <v>165</v>
      </c>
      <c r="B34" s="68">
        <v>45715</v>
      </c>
      <c r="C34" s="55"/>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6E28654F-C256-4EF2-A07C-1476F0E011B3}"/>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94" t="s">
        <v>10</v>
      </c>
      <c r="B1" s="94"/>
      <c r="C1" s="94"/>
    </row>
    <row r="2" spans="1:3" ht="15.75" customHeight="1" x14ac:dyDescent="0.25">
      <c r="A2" s="20" t="s">
        <v>11</v>
      </c>
      <c r="B2" s="95" t="s">
        <v>210</v>
      </c>
      <c r="C2" s="96"/>
    </row>
    <row r="3" spans="1:3" s="2" customFormat="1" x14ac:dyDescent="0.25">
      <c r="A3" s="5" t="s">
        <v>1</v>
      </c>
      <c r="B3" s="55" t="str">
        <f>'AUTOS  NOTA 322'!B2:C2</f>
        <v>85001-31-03-003-2024-00007-00</v>
      </c>
      <c r="C3" s="55"/>
    </row>
    <row r="4" spans="1:3" s="2" customFormat="1" x14ac:dyDescent="0.25">
      <c r="A4" s="5" t="s">
        <v>2</v>
      </c>
      <c r="B4" s="55" t="str">
        <f>'AUTOS  NOTA 322'!B3:C3</f>
        <v>JUZGADO TERCERO CIVIL CIRCUITO DE YOPAL</v>
      </c>
      <c r="C4" s="55"/>
    </row>
    <row r="5" spans="1:3" s="2" customFormat="1" x14ac:dyDescent="0.25">
      <c r="A5" s="5" t="s">
        <v>3</v>
      </c>
      <c r="B5" s="55" t="str">
        <f>'AUTOS  NOTA 322'!B4:C4</f>
        <v>MARIA CAROLINA PEÑUELA VARGAS, AUTOTANQUES DE COLOMBIA SAS Y CLIMACO DIAZ RUEDA</v>
      </c>
      <c r="C5" s="55"/>
    </row>
    <row r="6" spans="1:3" s="2" customFormat="1" x14ac:dyDescent="0.25">
      <c r="A6" s="5" t="s">
        <v>4</v>
      </c>
      <c r="B6" s="55" t="str">
        <f>'AUTOS  NOTA 322'!B5:C5</f>
        <v xml:space="preserve">OSCAR ARLEY BAEZ CASTILLO(LESIONADO), ANA MARIA CASTILLO BOHORQUEZ (MADRE) Y NELSON BUENO VARGAS (PADRASTRO) actuando en nombre propio y representación de su menor hija G.V.B.C. (HERMANA) </v>
      </c>
      <c r="C6" s="55"/>
    </row>
    <row r="7" spans="1:3" s="2" customFormat="1" x14ac:dyDescent="0.25">
      <c r="A7" s="5" t="s">
        <v>5</v>
      </c>
      <c r="B7" s="55" t="str">
        <f>'AUTOS  NOTA 322'!B6:C6</f>
        <v>LLAMADA EN GARANTIA</v>
      </c>
      <c r="C7" s="55"/>
    </row>
    <row r="8" spans="1:3" s="2" customFormat="1" x14ac:dyDescent="0.25">
      <c r="A8" s="29" t="s">
        <v>100</v>
      </c>
      <c r="B8" s="55" t="str">
        <f>'AUTOS  NOTA 322'!B7:C8</f>
        <v>OSCAR ARLEY BAEZ CASTILLO</v>
      </c>
      <c r="C8" s="55"/>
    </row>
    <row r="9" spans="1:3" x14ac:dyDescent="0.25">
      <c r="A9" s="20" t="s">
        <v>12</v>
      </c>
      <c r="B9" s="55" t="s">
        <v>211</v>
      </c>
      <c r="C9" s="55"/>
    </row>
    <row r="10" spans="1:3" x14ac:dyDescent="0.25">
      <c r="A10" s="20" t="s">
        <v>9</v>
      </c>
      <c r="B10" s="57" t="s">
        <v>106</v>
      </c>
      <c r="C10" s="58"/>
    </row>
    <row r="11" spans="1:3" x14ac:dyDescent="0.25">
      <c r="A11" s="20" t="s">
        <v>13</v>
      </c>
      <c r="B11" s="77">
        <v>4000000000</v>
      </c>
      <c r="C11" s="78"/>
    </row>
    <row r="12" spans="1:3" x14ac:dyDescent="0.25">
      <c r="A12" s="20" t="s">
        <v>114</v>
      </c>
      <c r="B12" s="77">
        <v>1700000</v>
      </c>
      <c r="C12" s="78"/>
    </row>
    <row r="13" spans="1:3" x14ac:dyDescent="0.25">
      <c r="A13" s="20" t="s">
        <v>14</v>
      </c>
      <c r="B13" s="63" t="s">
        <v>76</v>
      </c>
      <c r="C13" s="64"/>
    </row>
    <row r="14" spans="1:3" x14ac:dyDescent="0.25">
      <c r="A14" s="20" t="s">
        <v>15</v>
      </c>
      <c r="B14" s="56" t="s">
        <v>212</v>
      </c>
      <c r="C14" s="55"/>
    </row>
    <row r="15" spans="1:3" x14ac:dyDescent="0.25">
      <c r="A15" s="20" t="s">
        <v>16</v>
      </c>
      <c r="B15" s="55" t="s">
        <v>17</v>
      </c>
      <c r="C15" s="55"/>
    </row>
    <row r="16" spans="1:3" x14ac:dyDescent="0.25">
      <c r="A16" s="20" t="s">
        <v>18</v>
      </c>
      <c r="B16" s="55" t="s">
        <v>17</v>
      </c>
      <c r="C16" s="55"/>
    </row>
    <row r="17" spans="1:3" x14ac:dyDescent="0.25">
      <c r="A17" s="81" t="s">
        <v>19</v>
      </c>
      <c r="B17" s="55" t="s">
        <v>20</v>
      </c>
      <c r="C17" s="55"/>
    </row>
    <row r="18" spans="1:3" x14ac:dyDescent="0.25">
      <c r="A18" s="82"/>
      <c r="B18" s="10" t="s">
        <v>21</v>
      </c>
      <c r="C18" s="10" t="s">
        <v>22</v>
      </c>
    </row>
    <row r="19" spans="1:3" x14ac:dyDescent="0.25">
      <c r="A19" s="82"/>
      <c r="B19" s="6" t="s">
        <v>117</v>
      </c>
      <c r="C19" s="6"/>
    </row>
    <row r="20" spans="1:3" x14ac:dyDescent="0.25">
      <c r="A20" s="82"/>
      <c r="B20" s="6"/>
      <c r="C20" s="6"/>
    </row>
    <row r="21" spans="1:3" x14ac:dyDescent="0.25">
      <c r="A21" s="83"/>
      <c r="B21" s="6"/>
      <c r="C21" s="6"/>
    </row>
    <row r="22" spans="1:3" x14ac:dyDescent="0.25">
      <c r="A22" s="20" t="s">
        <v>23</v>
      </c>
      <c r="B22" s="55" t="s">
        <v>27</v>
      </c>
      <c r="C22" s="55"/>
    </row>
    <row r="23" spans="1:3" x14ac:dyDescent="0.25">
      <c r="A23" s="20" t="s">
        <v>24</v>
      </c>
      <c r="B23" s="84" t="s">
        <v>27</v>
      </c>
      <c r="C23" s="85"/>
    </row>
    <row r="24" spans="1:3" x14ac:dyDescent="0.25">
      <c r="A24" s="20" t="s">
        <v>25</v>
      </c>
      <c r="B24" s="55" t="s">
        <v>88</v>
      </c>
      <c r="C24" s="55"/>
    </row>
    <row r="25" spans="1:3" x14ac:dyDescent="0.25">
      <c r="A25" s="20" t="s">
        <v>26</v>
      </c>
      <c r="B25" s="55" t="s">
        <v>17</v>
      </c>
      <c r="C25" s="55"/>
    </row>
    <row r="26" spans="1:3" x14ac:dyDescent="0.25">
      <c r="A26" s="20" t="s">
        <v>28</v>
      </c>
      <c r="B26" s="55">
        <v>80000000</v>
      </c>
      <c r="C26" s="55"/>
    </row>
    <row r="27" spans="1:3" x14ac:dyDescent="0.25">
      <c r="A27" s="19" t="s">
        <v>29</v>
      </c>
      <c r="B27" s="55" t="s">
        <v>27</v>
      </c>
      <c r="C27" s="55"/>
    </row>
    <row r="28" spans="1:3" x14ac:dyDescent="0.25">
      <c r="A28" s="86" t="s">
        <v>30</v>
      </c>
      <c r="B28" s="86"/>
      <c r="C28" s="86"/>
    </row>
    <row r="29" spans="1:3" x14ac:dyDescent="0.25">
      <c r="A29" s="79" t="s">
        <v>31</v>
      </c>
      <c r="B29" s="80"/>
      <c r="C29" s="11" t="s">
        <v>213</v>
      </c>
    </row>
    <row r="30" spans="1:3" x14ac:dyDescent="0.25">
      <c r="A30" s="79" t="s">
        <v>32</v>
      </c>
      <c r="B30" s="80"/>
      <c r="C30" s="11" t="s">
        <v>213</v>
      </c>
    </row>
    <row r="31" spans="1:3" x14ac:dyDescent="0.25">
      <c r="A31" s="79" t="s">
        <v>33</v>
      </c>
      <c r="B31" s="80"/>
      <c r="C31" s="12" t="s">
        <v>213</v>
      </c>
    </row>
    <row r="32" spans="1:3" x14ac:dyDescent="0.25">
      <c r="A32" s="79" t="s">
        <v>34</v>
      </c>
      <c r="B32" s="80"/>
      <c r="C32" s="11"/>
    </row>
    <row r="33" spans="1:3" x14ac:dyDescent="0.25">
      <c r="A33" s="79" t="s">
        <v>35</v>
      </c>
      <c r="B33" s="80"/>
      <c r="C33" s="11"/>
    </row>
    <row r="34" spans="1:3" x14ac:dyDescent="0.25">
      <c r="A34" s="79" t="s">
        <v>36</v>
      </c>
      <c r="B34" s="80"/>
      <c r="C34" s="13"/>
    </row>
    <row r="35" spans="1:3" x14ac:dyDescent="0.25">
      <c r="A35" s="75" t="s">
        <v>37</v>
      </c>
      <c r="B35" s="76"/>
      <c r="C35" s="14"/>
    </row>
    <row r="36" spans="1:3" x14ac:dyDescent="0.25">
      <c r="A36" s="75" t="s">
        <v>38</v>
      </c>
      <c r="B36" s="76"/>
      <c r="C36" s="15"/>
    </row>
    <row r="37" spans="1:3" x14ac:dyDescent="0.25">
      <c r="A37" s="87" t="s">
        <v>39</v>
      </c>
      <c r="B37" s="88"/>
      <c r="C37" s="15"/>
    </row>
    <row r="38" spans="1:3" x14ac:dyDescent="0.25">
      <c r="A38" s="89"/>
      <c r="B38" s="90"/>
      <c r="C38" s="15"/>
    </row>
    <row r="39" spans="1:3" x14ac:dyDescent="0.25">
      <c r="A39" s="91"/>
      <c r="B39" s="92"/>
      <c r="C39" s="15"/>
    </row>
    <row r="40" spans="1:3" x14ac:dyDescent="0.25">
      <c r="A40" s="93" t="s">
        <v>40</v>
      </c>
      <c r="B40" s="93"/>
      <c r="C40" s="93"/>
    </row>
    <row r="41" spans="1:3" x14ac:dyDescent="0.25">
      <c r="A41" s="17" t="s">
        <v>41</v>
      </c>
      <c r="B41" s="18"/>
      <c r="C41" s="15"/>
    </row>
    <row r="42" spans="1:3" x14ac:dyDescent="0.25">
      <c r="A42" s="75" t="s">
        <v>42</v>
      </c>
      <c r="B42" s="76"/>
      <c r="C42" s="15"/>
    </row>
    <row r="43" spans="1:3" x14ac:dyDescent="0.25">
      <c r="A43" s="75" t="s">
        <v>43</v>
      </c>
      <c r="B43" s="76"/>
      <c r="C43" s="15"/>
    </row>
    <row r="44" spans="1:3" x14ac:dyDescent="0.25">
      <c r="A44" s="17" t="s">
        <v>44</v>
      </c>
      <c r="B44" s="18"/>
      <c r="C44" s="15"/>
    </row>
    <row r="45" spans="1:3" x14ac:dyDescent="0.25">
      <c r="A45" s="17" t="s">
        <v>45</v>
      </c>
      <c r="B45" s="18"/>
      <c r="C45" s="15"/>
    </row>
    <row r="46" spans="1:3" x14ac:dyDescent="0.25">
      <c r="A46" s="75" t="s">
        <v>46</v>
      </c>
      <c r="B46" s="76"/>
      <c r="C46" s="15"/>
    </row>
    <row r="47" spans="1:3" x14ac:dyDescent="0.25">
      <c r="A47" s="17" t="s">
        <v>47</v>
      </c>
      <c r="B47" s="16"/>
      <c r="C47" s="15"/>
    </row>
    <row r="48" spans="1:3" x14ac:dyDescent="0.25">
      <c r="A48" s="75" t="s">
        <v>48</v>
      </c>
      <c r="B48" s="76"/>
      <c r="C48" s="15"/>
    </row>
    <row r="49" spans="1:3" x14ac:dyDescent="0.25">
      <c r="A49" s="75" t="s">
        <v>49</v>
      </c>
      <c r="B49" s="76"/>
      <c r="C49" s="15"/>
    </row>
    <row r="50" spans="1:3" x14ac:dyDescent="0.25">
      <c r="A50" s="75" t="s">
        <v>39</v>
      </c>
      <c r="B50" s="7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1809FAAC-7F97-4CBF-84C9-C1C1BA22CB9F}">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abSelected="1" topLeftCell="B1" zoomScale="80" zoomScaleNormal="80" workbookViewId="0">
      <selection activeCell="B42" sqref="B42:C42"/>
    </sheetView>
  </sheetViews>
  <sheetFormatPr baseColWidth="10" defaultColWidth="0" defaultRowHeight="15" x14ac:dyDescent="0.2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x14ac:dyDescent="0.25">
      <c r="A1" s="114" t="s">
        <v>50</v>
      </c>
      <c r="B1" s="114"/>
      <c r="C1" s="114"/>
    </row>
    <row r="2" spans="1:9" ht="15" customHeight="1" x14ac:dyDescent="0.25">
      <c r="A2" s="33" t="s">
        <v>11</v>
      </c>
      <c r="B2" s="99" t="str">
        <f>'AUTOS NOTA 321'!B2:C2</f>
        <v>101113601- APL 214697</v>
      </c>
      <c r="C2" s="100"/>
    </row>
    <row r="3" spans="1:9" x14ac:dyDescent="0.25">
      <c r="A3" s="34" t="s">
        <v>1</v>
      </c>
      <c r="B3" s="115" t="str">
        <f>'AUTOS  NOTA 322'!B2:C2</f>
        <v>85001-31-03-003-2024-00007-00</v>
      </c>
      <c r="C3" s="115"/>
    </row>
    <row r="4" spans="1:9" x14ac:dyDescent="0.25">
      <c r="A4" s="34" t="s">
        <v>2</v>
      </c>
      <c r="B4" s="115" t="str">
        <f>'AUTOS  NOTA 322'!B3:C3</f>
        <v>JUZGADO TERCERO CIVIL CIRCUITO DE YOPAL</v>
      </c>
      <c r="C4" s="115"/>
    </row>
    <row r="5" spans="1:9" x14ac:dyDescent="0.25">
      <c r="A5" s="34" t="s">
        <v>3</v>
      </c>
      <c r="B5" s="115" t="str">
        <f>'AUTOS  NOTA 322'!B4:C4</f>
        <v>MARIA CAROLINA PEÑUELA VARGAS, AUTOTANQUES DE COLOMBIA SAS Y CLIMACO DIAZ RUEDA</v>
      </c>
      <c r="C5" s="115"/>
    </row>
    <row r="6" spans="1:9" ht="15" customHeight="1" x14ac:dyDescent="0.25">
      <c r="A6" s="34" t="s">
        <v>4</v>
      </c>
      <c r="B6" s="115" t="str">
        <f>'AUTOS  NOTA 322'!B5:C5</f>
        <v xml:space="preserve">OSCAR ARLEY BAEZ CASTILLO(LESIONADO), ANA MARIA CASTILLO BOHORQUEZ (MADRE) Y NELSON BUENO VARGAS (PADRASTRO) actuando en nombre propio y representación de su menor hija G.V.B.C. (HERMANA) </v>
      </c>
      <c r="C6" s="115"/>
    </row>
    <row r="7" spans="1:9" x14ac:dyDescent="0.25">
      <c r="A7" s="34" t="s">
        <v>5</v>
      </c>
      <c r="B7" s="115" t="str">
        <f>'AUTOS  NOTA 322'!B6:C6</f>
        <v>LLAMADA EN GARANTIA</v>
      </c>
      <c r="C7" s="115"/>
    </row>
    <row r="8" spans="1:9" x14ac:dyDescent="0.25">
      <c r="A8" s="36" t="s">
        <v>100</v>
      </c>
      <c r="B8" s="115" t="str">
        <f>'AUTOS  NOTA 322'!B7:C8</f>
        <v>OSCAR ARLEY BAEZ CASTILLO</v>
      </c>
      <c r="C8" s="115"/>
    </row>
    <row r="9" spans="1:9" x14ac:dyDescent="0.25">
      <c r="A9" s="34" t="s">
        <v>51</v>
      </c>
      <c r="B9" s="112">
        <f>SUM(C11,C12,C14,C15,C17)</f>
        <v>532980000</v>
      </c>
      <c r="C9" s="113"/>
    </row>
    <row r="10" spans="1:9" x14ac:dyDescent="0.25">
      <c r="A10" s="116" t="s">
        <v>52</v>
      </c>
      <c r="B10" s="104" t="s">
        <v>53</v>
      </c>
      <c r="C10" s="105"/>
    </row>
    <row r="11" spans="1:9" x14ac:dyDescent="0.25">
      <c r="A11" s="116"/>
      <c r="B11" s="35" t="s">
        <v>54</v>
      </c>
      <c r="C11" s="30">
        <v>115380000</v>
      </c>
    </row>
    <row r="12" spans="1:9" x14ac:dyDescent="0.25">
      <c r="A12" s="116"/>
      <c r="B12" s="35" t="s">
        <v>55</v>
      </c>
      <c r="C12" s="30"/>
    </row>
    <row r="13" spans="1:9" x14ac:dyDescent="0.25">
      <c r="A13" s="116"/>
      <c r="B13" s="104" t="s">
        <v>56</v>
      </c>
      <c r="C13" s="105"/>
    </row>
    <row r="14" spans="1:9" x14ac:dyDescent="0.25">
      <c r="A14" s="116"/>
      <c r="B14" s="35" t="s">
        <v>98</v>
      </c>
      <c r="C14" s="38">
        <v>324800000</v>
      </c>
    </row>
    <row r="15" spans="1:9" x14ac:dyDescent="0.25">
      <c r="A15" s="116"/>
      <c r="B15" s="35" t="s">
        <v>215</v>
      </c>
      <c r="C15" s="38">
        <v>92800000</v>
      </c>
      <c r="E15" s="41" t="s">
        <v>57</v>
      </c>
      <c r="F15" s="42">
        <v>0.7</v>
      </c>
    </row>
    <row r="16" spans="1:9" x14ac:dyDescent="0.25">
      <c r="A16" s="116"/>
      <c r="B16" s="104" t="s">
        <v>58</v>
      </c>
      <c r="C16" s="105"/>
      <c r="E16" s="41" t="s">
        <v>59</v>
      </c>
      <c r="F16" s="43">
        <v>0.3</v>
      </c>
      <c r="I16" s="44"/>
    </row>
    <row r="17" spans="1:9" x14ac:dyDescent="0.25">
      <c r="A17" s="116"/>
      <c r="B17" s="35"/>
      <c r="C17" s="39"/>
      <c r="F17" s="45"/>
      <c r="I17" s="44"/>
    </row>
    <row r="18" spans="1:9" ht="23.25" customHeight="1" x14ac:dyDescent="0.25">
      <c r="A18" s="37" t="s">
        <v>60</v>
      </c>
      <c r="B18" s="99" t="s">
        <v>57</v>
      </c>
      <c r="C18" s="100"/>
    </row>
    <row r="19" spans="1:9" ht="30" x14ac:dyDescent="0.25">
      <c r="A19" s="34" t="s">
        <v>62</v>
      </c>
      <c r="B19" s="106" t="s">
        <v>216</v>
      </c>
      <c r="C19" s="107"/>
    </row>
    <row r="20" spans="1:9" ht="15" customHeight="1" x14ac:dyDescent="0.25">
      <c r="A20" s="46" t="s">
        <v>63</v>
      </c>
      <c r="B20" s="101">
        <f>((C22+C23+C25+C26+C30+C28+C32+C34+C29+C33)-C37-C38)*C36*C39</f>
        <v>112678631.5</v>
      </c>
      <c r="C20" s="101"/>
    </row>
    <row r="21" spans="1:9" x14ac:dyDescent="0.25">
      <c r="A21" s="37" t="s">
        <v>64</v>
      </c>
      <c r="B21" s="108" t="s">
        <v>53</v>
      </c>
      <c r="C21" s="109"/>
    </row>
    <row r="22" spans="1:9" x14ac:dyDescent="0.25">
      <c r="A22" s="97"/>
      <c r="B22" s="35" t="s">
        <v>54</v>
      </c>
      <c r="C22" s="30">
        <v>122057263</v>
      </c>
    </row>
    <row r="23" spans="1:9" x14ac:dyDescent="0.25">
      <c r="A23" s="98"/>
      <c r="B23" s="35" t="s">
        <v>55</v>
      </c>
      <c r="C23" s="30">
        <v>0</v>
      </c>
    </row>
    <row r="24" spans="1:9" x14ac:dyDescent="0.25">
      <c r="A24" s="98"/>
      <c r="B24" s="104" t="s">
        <v>56</v>
      </c>
      <c r="C24" s="105"/>
    </row>
    <row r="25" spans="1:9" x14ac:dyDescent="0.25">
      <c r="A25" s="98"/>
      <c r="B25" s="35" t="s">
        <v>98</v>
      </c>
      <c r="C25" s="30">
        <v>75000000</v>
      </c>
    </row>
    <row r="26" spans="1:9" ht="29.1" customHeight="1" x14ac:dyDescent="0.25">
      <c r="A26" s="98"/>
      <c r="B26" s="35" t="s">
        <v>99</v>
      </c>
      <c r="C26" s="30">
        <v>30000000</v>
      </c>
    </row>
    <row r="27" spans="1:9" x14ac:dyDescent="0.25">
      <c r="A27" s="98"/>
      <c r="B27" s="104" t="s">
        <v>120</v>
      </c>
      <c r="C27" s="105"/>
    </row>
    <row r="28" spans="1:9" x14ac:dyDescent="0.25">
      <c r="A28" s="98"/>
      <c r="B28" s="35" t="s">
        <v>129</v>
      </c>
      <c r="C28" s="30">
        <v>0</v>
      </c>
    </row>
    <row r="29" spans="1:9" x14ac:dyDescent="0.25">
      <c r="A29" s="98"/>
      <c r="B29" s="35" t="s">
        <v>54</v>
      </c>
      <c r="C29" s="30"/>
    </row>
    <row r="30" spans="1:9" x14ac:dyDescent="0.25">
      <c r="A30" s="98"/>
      <c r="B30" s="35" t="s">
        <v>55</v>
      </c>
      <c r="C30" s="30">
        <v>0</v>
      </c>
    </row>
    <row r="31" spans="1:9" x14ac:dyDescent="0.25">
      <c r="A31" s="98"/>
      <c r="B31" s="104" t="s">
        <v>121</v>
      </c>
      <c r="C31" s="105"/>
    </row>
    <row r="32" spans="1:9" x14ac:dyDescent="0.25">
      <c r="A32" s="98"/>
      <c r="B32" s="35"/>
      <c r="C32" s="30"/>
    </row>
    <row r="33" spans="1:3" x14ac:dyDescent="0.25">
      <c r="A33" s="98"/>
      <c r="B33" s="35" t="s">
        <v>54</v>
      </c>
      <c r="C33" s="30">
        <v>0</v>
      </c>
    </row>
    <row r="34" spans="1:3" x14ac:dyDescent="0.25">
      <c r="A34" s="98"/>
      <c r="B34" s="35" t="s">
        <v>55</v>
      </c>
      <c r="C34" s="30">
        <v>0</v>
      </c>
    </row>
    <row r="35" spans="1:3" x14ac:dyDescent="0.25">
      <c r="A35" s="98"/>
      <c r="B35" s="104" t="s">
        <v>113</v>
      </c>
      <c r="C35" s="105"/>
    </row>
    <row r="36" spans="1:3" x14ac:dyDescent="0.25">
      <c r="A36" s="98"/>
      <c r="B36" s="35" t="s">
        <v>124</v>
      </c>
      <c r="C36" s="31">
        <v>1</v>
      </c>
    </row>
    <row r="37" spans="1:3" x14ac:dyDescent="0.25">
      <c r="A37" s="98"/>
      <c r="B37" s="35" t="s">
        <v>114</v>
      </c>
      <c r="C37" s="32">
        <v>1700000</v>
      </c>
    </row>
    <row r="38" spans="1:3" x14ac:dyDescent="0.25">
      <c r="A38" s="98"/>
      <c r="B38" s="35" t="s">
        <v>166</v>
      </c>
      <c r="C38" s="32"/>
    </row>
    <row r="39" spans="1:3" x14ac:dyDescent="0.25">
      <c r="A39" s="98"/>
      <c r="B39" s="35" t="s">
        <v>128</v>
      </c>
      <c r="C39" s="31">
        <v>0.5</v>
      </c>
    </row>
    <row r="40" spans="1:3" x14ac:dyDescent="0.25">
      <c r="A40" s="47" t="s">
        <v>65</v>
      </c>
      <c r="B40" s="101">
        <f>IFERROR(B20*(VLOOKUP(B18,E15:F17,2,0)),16666)</f>
        <v>78875042.049999997</v>
      </c>
      <c r="C40" s="101"/>
    </row>
    <row r="41" spans="1:3" ht="93" customHeight="1" x14ac:dyDescent="0.25">
      <c r="A41" s="34" t="s">
        <v>122</v>
      </c>
      <c r="B41" s="102" t="s">
        <v>217</v>
      </c>
      <c r="C41" s="103"/>
    </row>
    <row r="42" spans="1:3" ht="211.5" customHeight="1" x14ac:dyDescent="0.25">
      <c r="A42" s="34" t="s">
        <v>66</v>
      </c>
      <c r="B42" s="117" t="s">
        <v>214</v>
      </c>
      <c r="C42" s="118"/>
    </row>
    <row r="45" spans="1:3" ht="26.25" x14ac:dyDescent="0.25">
      <c r="A45" s="110" t="s">
        <v>167</v>
      </c>
      <c r="B45" s="110"/>
      <c r="C45" s="110"/>
    </row>
    <row r="46" spans="1:3" x14ac:dyDescent="0.25">
      <c r="A46" s="111" t="s">
        <v>168</v>
      </c>
      <c r="B46" s="111"/>
      <c r="C46" s="111"/>
    </row>
    <row r="47" spans="1:3" x14ac:dyDescent="0.25">
      <c r="A47" s="48" t="s">
        <v>169</v>
      </c>
      <c r="B47" s="48" t="s">
        <v>170</v>
      </c>
      <c r="C47" s="49" t="s">
        <v>171</v>
      </c>
    </row>
    <row r="48" spans="1:3" ht="27" x14ac:dyDescent="0.25">
      <c r="A48" s="50" t="s">
        <v>172</v>
      </c>
      <c r="B48" s="51" t="s">
        <v>27</v>
      </c>
      <c r="C48" s="50" t="s">
        <v>173</v>
      </c>
    </row>
    <row r="49" spans="1:3" ht="40.5" x14ac:dyDescent="0.25">
      <c r="A49" s="50" t="s">
        <v>174</v>
      </c>
      <c r="B49" s="51" t="s">
        <v>27</v>
      </c>
      <c r="C49" s="50" t="s">
        <v>175</v>
      </c>
    </row>
    <row r="50" spans="1:3" ht="27" x14ac:dyDescent="0.25">
      <c r="A50" s="50" t="s">
        <v>176</v>
      </c>
      <c r="B50" s="51" t="s">
        <v>27</v>
      </c>
      <c r="C50" s="50" t="s">
        <v>177</v>
      </c>
    </row>
    <row r="51" spans="1:3" x14ac:dyDescent="0.25">
      <c r="A51" s="50" t="s">
        <v>178</v>
      </c>
      <c r="B51" s="51" t="s">
        <v>27</v>
      </c>
      <c r="C51" s="50" t="s">
        <v>179</v>
      </c>
    </row>
    <row r="52" spans="1:3" x14ac:dyDescent="0.25">
      <c r="A52" s="50" t="s">
        <v>180</v>
      </c>
      <c r="B52" s="51" t="s">
        <v>27</v>
      </c>
      <c r="C52" s="52"/>
    </row>
    <row r="53" spans="1:3" x14ac:dyDescent="0.25">
      <c r="A53" s="50" t="s">
        <v>181</v>
      </c>
      <c r="B53" s="51"/>
      <c r="C53" s="50" t="s">
        <v>182</v>
      </c>
    </row>
    <row r="54" spans="1:3" ht="27" x14ac:dyDescent="0.25">
      <c r="A54" s="50" t="s">
        <v>183</v>
      </c>
      <c r="B54" s="51" t="s">
        <v>27</v>
      </c>
      <c r="C54" s="50" t="s">
        <v>184</v>
      </c>
    </row>
    <row r="55" spans="1:3" x14ac:dyDescent="0.25">
      <c r="A55" s="50" t="s">
        <v>185</v>
      </c>
      <c r="B55" s="51" t="s">
        <v>27</v>
      </c>
      <c r="C55" s="52" t="s">
        <v>186</v>
      </c>
    </row>
    <row r="56" spans="1:3" ht="27" x14ac:dyDescent="0.25">
      <c r="A56" s="50" t="s">
        <v>187</v>
      </c>
      <c r="B56" s="51" t="s">
        <v>27</v>
      </c>
      <c r="C56" s="52" t="s">
        <v>188</v>
      </c>
    </row>
    <row r="57" spans="1:3" ht="27" x14ac:dyDescent="0.25">
      <c r="A57" s="50" t="s">
        <v>189</v>
      </c>
      <c r="B57" s="51" t="s">
        <v>27</v>
      </c>
      <c r="C57" s="52" t="s">
        <v>190</v>
      </c>
    </row>
  </sheetData>
  <sheetProtection algorithmName="SHA-512" hashValue="izcEYKcLkKiYmBBfMLzkPdVBffGX+AGsESYuWyozt6kZuWhl/NRW7hfZRQ8qdhVYANag/8IIJl0zLk8Lp3KTgA==" saltValue="2btH4XpP+7N1UhZtnyJ3XQ==" spinCount="100000" sheet="1" objects="1" scenarios="1"/>
  <mergeCells count="27">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 ref="A22:A39"/>
    <mergeCell ref="B18:C18"/>
    <mergeCell ref="B20:C20"/>
    <mergeCell ref="B41:C41"/>
    <mergeCell ref="B31:C31"/>
    <mergeCell ref="B35:C35"/>
    <mergeCell ref="B40:C40"/>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14" sqref="B14:C14"/>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94" t="s">
        <v>67</v>
      </c>
      <c r="B1" s="94"/>
      <c r="C1" s="94"/>
    </row>
    <row r="2" spans="1:3" x14ac:dyDescent="0.25">
      <c r="A2" s="20" t="s">
        <v>11</v>
      </c>
      <c r="B2" s="84" t="str">
        <f>'AUTOS NOTA 324-478'!B2:C2</f>
        <v>101113601- APL 214697</v>
      </c>
      <c r="C2" s="85"/>
    </row>
    <row r="3" spans="1:3" x14ac:dyDescent="0.25">
      <c r="A3" s="5" t="s">
        <v>1</v>
      </c>
      <c r="B3" s="55" t="str">
        <f>'AUTOS  NOTA 322'!B2:C2</f>
        <v>85001-31-03-003-2024-00007-00</v>
      </c>
      <c r="C3" s="55"/>
    </row>
    <row r="4" spans="1:3" x14ac:dyDescent="0.25">
      <c r="A4" s="5" t="s">
        <v>2</v>
      </c>
      <c r="B4" s="55" t="str">
        <f>'AUTOS  NOTA 322'!B3:C3</f>
        <v>JUZGADO TERCERO CIVIL CIRCUITO DE YOPAL</v>
      </c>
      <c r="C4" s="55"/>
    </row>
    <row r="5" spans="1:3" x14ac:dyDescent="0.25">
      <c r="A5" s="5" t="s">
        <v>3</v>
      </c>
      <c r="B5" s="55" t="str">
        <f>'AUTOS  NOTA 322'!B4:C4</f>
        <v>MARIA CAROLINA PEÑUELA VARGAS, AUTOTANQUES DE COLOMBIA SAS Y CLIMACO DIAZ RUEDA</v>
      </c>
      <c r="C5" s="55"/>
    </row>
    <row r="6" spans="1:3" ht="15" customHeight="1" x14ac:dyDescent="0.25">
      <c r="A6" s="5" t="s">
        <v>4</v>
      </c>
      <c r="B6" s="55" t="str">
        <f>'AUTOS  NOTA 322'!B5:C5</f>
        <v xml:space="preserve">OSCAR ARLEY BAEZ CASTILLO(LESIONADO), ANA MARIA CASTILLO BOHORQUEZ (MADRE) Y NELSON BUENO VARGAS (PADRASTRO) actuando en nombre propio y representación de su menor hija G.V.B.C. (HERMANA) </v>
      </c>
      <c r="C6" s="55"/>
    </row>
    <row r="7" spans="1:3" ht="15" customHeight="1" x14ac:dyDescent="0.25">
      <c r="A7" s="5" t="s">
        <v>5</v>
      </c>
      <c r="B7" s="55" t="str">
        <f>'AUTOS  NOTA 322'!B6:C6</f>
        <v>LLAMADA EN GARANTIA</v>
      </c>
      <c r="C7" s="55"/>
    </row>
    <row r="8" spans="1:3" ht="15" customHeight="1" x14ac:dyDescent="0.25">
      <c r="A8" s="29" t="s">
        <v>100</v>
      </c>
      <c r="B8" s="55" t="str">
        <f>'AUTOS  NOTA 322'!B7:C8</f>
        <v>OSCAR ARLEY BAEZ CASTILLO</v>
      </c>
      <c r="C8" s="55"/>
    </row>
    <row r="9" spans="1:3" ht="18.95" customHeight="1" x14ac:dyDescent="0.25">
      <c r="A9" s="5" t="s">
        <v>101</v>
      </c>
      <c r="B9" s="55" t="s">
        <v>57</v>
      </c>
      <c r="C9" s="55"/>
    </row>
    <row r="10" spans="1:3" x14ac:dyDescent="0.25">
      <c r="A10" s="7" t="s">
        <v>64</v>
      </c>
      <c r="B10" s="121">
        <f>'AUTOS NOTA 324-478'!B20:C20</f>
        <v>112678631.5</v>
      </c>
      <c r="C10" s="121"/>
    </row>
    <row r="11" spans="1:3" x14ac:dyDescent="0.25">
      <c r="A11" s="7" t="s">
        <v>115</v>
      </c>
      <c r="B11" s="122">
        <f>'AUTOS NOTA 324-478'!B40:C40</f>
        <v>78875042.049999997</v>
      </c>
      <c r="C11" s="55"/>
    </row>
    <row r="12" spans="1:3" ht="30" x14ac:dyDescent="0.25">
      <c r="A12" s="7" t="s">
        <v>68</v>
      </c>
      <c r="B12" s="119"/>
      <c r="C12" s="120"/>
    </row>
    <row r="13" spans="1:3" ht="45" x14ac:dyDescent="0.25">
      <c r="A13" s="5" t="s">
        <v>69</v>
      </c>
      <c r="B13" s="55"/>
      <c r="C13" s="55"/>
    </row>
    <row r="14" spans="1:3" ht="45" x14ac:dyDescent="0.25">
      <c r="A14" s="5" t="s">
        <v>70</v>
      </c>
      <c r="B14" s="55"/>
      <c r="C14" s="55"/>
    </row>
    <row r="15" spans="1:3" x14ac:dyDescent="0.25">
      <c r="A15" s="5" t="s">
        <v>71</v>
      </c>
      <c r="B15" s="6"/>
      <c r="C15" s="6"/>
    </row>
    <row r="16" spans="1:3" x14ac:dyDescent="0.25">
      <c r="A16" s="7" t="s">
        <v>72</v>
      </c>
      <c r="B16" s="55"/>
      <c r="C16" s="55"/>
    </row>
    <row r="17" spans="1:3" x14ac:dyDescent="0.25">
      <c r="A17" s="6" t="s">
        <v>73</v>
      </c>
      <c r="B17" s="120"/>
      <c r="C17" s="120"/>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4"/>
  <sheetViews>
    <sheetView workbookViewId="0">
      <selection activeCell="B11" sqref="B11:C11"/>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94" t="s">
        <v>130</v>
      </c>
      <c r="B1" s="94"/>
      <c r="C1" s="94"/>
    </row>
    <row r="2" spans="1:3" x14ac:dyDescent="0.25">
      <c r="A2" s="40" t="s">
        <v>11</v>
      </c>
      <c r="B2" s="84" t="str">
        <f>'AUTOS NOTA 321'!B2:C2</f>
        <v>101113601- APL 214697</v>
      </c>
      <c r="C2" s="85"/>
    </row>
    <row r="3" spans="1:3" x14ac:dyDescent="0.25">
      <c r="A3" s="5" t="s">
        <v>1</v>
      </c>
      <c r="B3" s="55" t="str">
        <f>'AUTOS  NOTA 322'!B2:C2</f>
        <v>85001-31-03-003-2024-00007-00</v>
      </c>
      <c r="C3" s="55"/>
    </row>
    <row r="4" spans="1:3" x14ac:dyDescent="0.25">
      <c r="A4" s="5" t="s">
        <v>2</v>
      </c>
      <c r="B4" s="55" t="str">
        <f>'AUTOS  NOTA 322'!B3:C3</f>
        <v>JUZGADO TERCERO CIVIL CIRCUITO DE YOPAL</v>
      </c>
      <c r="C4" s="55"/>
    </row>
    <row r="5" spans="1:3" x14ac:dyDescent="0.25">
      <c r="A5" s="5" t="s">
        <v>3</v>
      </c>
      <c r="B5" s="55" t="str">
        <f>'AUTOS  NOTA 322'!B4:C4</f>
        <v>MARIA CAROLINA PEÑUELA VARGAS, AUTOTANQUES DE COLOMBIA SAS Y CLIMACO DIAZ RUEDA</v>
      </c>
      <c r="C5" s="55"/>
    </row>
    <row r="6" spans="1:3" x14ac:dyDescent="0.25">
      <c r="A6" s="5" t="s">
        <v>4</v>
      </c>
      <c r="B6" s="55" t="str">
        <f>'AUTOS  NOTA 322'!B5:C5</f>
        <v xml:space="preserve">OSCAR ARLEY BAEZ CASTILLO(LESIONADO), ANA MARIA CASTILLO BOHORQUEZ (MADRE) Y NELSON BUENO VARGAS (PADRASTRO) actuando en nombre propio y representación de su menor hija G.V.B.C. (HERMANA) </v>
      </c>
      <c r="C6" s="55"/>
    </row>
    <row r="7" spans="1:3" x14ac:dyDescent="0.25">
      <c r="A7" s="5" t="s">
        <v>5</v>
      </c>
      <c r="B7" s="55" t="str">
        <f>'AUTOS  NOTA 322'!B6:C6</f>
        <v>LLAMADA EN GARANTIA</v>
      </c>
      <c r="C7" s="55"/>
    </row>
    <row r="8" spans="1:3" x14ac:dyDescent="0.25">
      <c r="A8" s="5" t="s">
        <v>101</v>
      </c>
      <c r="B8" s="55" t="str">
        <f>'AUTOS NOTA 324-478'!B18:C18</f>
        <v>PROBABLE</v>
      </c>
      <c r="C8" s="55"/>
    </row>
    <row r="9" spans="1:3" x14ac:dyDescent="0.25">
      <c r="A9" s="7" t="s">
        <v>64</v>
      </c>
      <c r="B9" s="121">
        <f>'AUTOS NOTA 324-478'!B20:C20</f>
        <v>112678631.5</v>
      </c>
      <c r="C9" s="121"/>
    </row>
    <row r="10" spans="1:3" x14ac:dyDescent="0.25">
      <c r="A10" s="5" t="s">
        <v>131</v>
      </c>
      <c r="B10" s="124">
        <v>0</v>
      </c>
      <c r="C10" s="124"/>
    </row>
    <row r="11" spans="1:3" ht="30" customHeight="1" x14ac:dyDescent="0.25">
      <c r="A11" s="5" t="s">
        <v>191</v>
      </c>
      <c r="B11" s="55"/>
      <c r="C11" s="55"/>
    </row>
    <row r="12" spans="1:3" x14ac:dyDescent="0.25">
      <c r="A12" s="5" t="s">
        <v>192</v>
      </c>
      <c r="B12" s="123"/>
      <c r="C12" s="123"/>
    </row>
    <row r="13" spans="1:3" x14ac:dyDescent="0.25">
      <c r="A13" s="5" t="s">
        <v>193</v>
      </c>
      <c r="B13" s="55"/>
      <c r="C13" s="55"/>
    </row>
    <row r="19" spans="4:8" x14ac:dyDescent="0.25">
      <c r="D19" t="str">
        <f t="shared" ref="D19:H22" si="0">UPPER(D17)</f>
        <v/>
      </c>
      <c r="E19" t="str">
        <f t="shared" si="0"/>
        <v/>
      </c>
      <c r="F19" t="str">
        <f t="shared" si="0"/>
        <v/>
      </c>
      <c r="G19" t="str">
        <f t="shared" si="0"/>
        <v/>
      </c>
      <c r="H19" t="str">
        <f t="shared" si="0"/>
        <v/>
      </c>
    </row>
    <row r="20" spans="4:8" x14ac:dyDescent="0.25">
      <c r="D20" t="str">
        <f t="shared" si="0"/>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UPPER(D20)</f>
        <v/>
      </c>
      <c r="E22" t="str">
        <f t="shared" si="0"/>
        <v/>
      </c>
      <c r="F22" t="str">
        <f t="shared" si="0"/>
        <v/>
      </c>
      <c r="G22" t="str">
        <f t="shared" si="0"/>
        <v/>
      </c>
      <c r="H22" t="str">
        <f t="shared" si="0"/>
        <v/>
      </c>
    </row>
    <row r="23" spans="4:8" x14ac:dyDescent="0.25">
      <c r="D23" t="str">
        <f t="shared" ref="D23:H24" si="1">UPPER(D21)</f>
        <v/>
      </c>
      <c r="E23" t="str">
        <f t="shared" si="1"/>
        <v/>
      </c>
      <c r="F23" t="str">
        <f t="shared" si="1"/>
        <v/>
      </c>
      <c r="G23" t="str">
        <f t="shared" si="1"/>
        <v/>
      </c>
      <c r="H23" t="str">
        <f t="shared" si="1"/>
        <v/>
      </c>
    </row>
    <row r="24" spans="4:8" x14ac:dyDescent="0.25">
      <c r="D24" t="str">
        <f t="shared" si="1"/>
        <v/>
      </c>
      <c r="E24" t="str">
        <f t="shared" si="1"/>
        <v/>
      </c>
      <c r="F24" t="str">
        <f t="shared" si="1"/>
        <v/>
      </c>
      <c r="G24" t="str">
        <f t="shared" si="1"/>
        <v/>
      </c>
      <c r="H24" t="str">
        <f t="shared" si="1"/>
        <v/>
      </c>
    </row>
  </sheetData>
  <mergeCells count="13">
    <mergeCell ref="B12:C12"/>
    <mergeCell ref="B13:C13"/>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topLeftCell="A16" zoomScaleNormal="100" workbookViewId="0">
      <selection activeCell="B39" sqref="B39"/>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94" t="s">
        <v>132</v>
      </c>
      <c r="B1" s="94"/>
      <c r="C1" s="94"/>
    </row>
    <row r="2" spans="1:6" x14ac:dyDescent="0.25">
      <c r="A2" s="20" t="s">
        <v>11</v>
      </c>
      <c r="B2" s="84" t="str">
        <f>'AUTOS NOTA 321'!B2:C2</f>
        <v>101113601- APL 214697</v>
      </c>
      <c r="C2" s="85"/>
    </row>
    <row r="3" spans="1:6" x14ac:dyDescent="0.25">
      <c r="A3" s="5" t="s">
        <v>1</v>
      </c>
      <c r="B3" s="55" t="str">
        <f>'AUTOS  NOTA 322'!B2:C2</f>
        <v>85001-31-03-003-2024-00007-00</v>
      </c>
      <c r="C3" s="55"/>
    </row>
    <row r="4" spans="1:6" x14ac:dyDescent="0.25">
      <c r="A4" s="5" t="s">
        <v>2</v>
      </c>
      <c r="B4" s="55" t="str">
        <f>'AUTOS  NOTA 322'!B3:C3</f>
        <v>JUZGADO TERCERO CIVIL CIRCUITO DE YOPAL</v>
      </c>
      <c r="C4" s="55"/>
    </row>
    <row r="5" spans="1:6" ht="15" customHeight="1" x14ac:dyDescent="0.25">
      <c r="A5" s="5" t="s">
        <v>3</v>
      </c>
      <c r="B5" s="55" t="str">
        <f>'AUTOS  NOTA 322'!B4:C4</f>
        <v>MARIA CAROLINA PEÑUELA VARGAS, AUTOTANQUES DE COLOMBIA SAS Y CLIMACO DIAZ RUEDA</v>
      </c>
      <c r="C5" s="55"/>
    </row>
    <row r="6" spans="1:6" ht="15" customHeight="1" x14ac:dyDescent="0.25">
      <c r="A6" s="5" t="s">
        <v>4</v>
      </c>
      <c r="B6" s="55" t="str">
        <f>'AUTOS  NOTA 322'!B5:C5</f>
        <v xml:space="preserve">OSCAR ARLEY BAEZ CASTILLO(LESIONADO), ANA MARIA CASTILLO BOHORQUEZ (MADRE) Y NELSON BUENO VARGAS (PADRASTRO) actuando en nombre propio y representación de su menor hija G.V.B.C. (HERMANA) </v>
      </c>
      <c r="C6" s="55"/>
    </row>
    <row r="7" spans="1:6" x14ac:dyDescent="0.25">
      <c r="A7" s="5" t="s">
        <v>5</v>
      </c>
      <c r="B7" s="55" t="str">
        <f>'AUTOS  NOTA 322'!B6:C6</f>
        <v>LLAMADA EN GARANTIA</v>
      </c>
      <c r="C7" s="55"/>
    </row>
    <row r="8" spans="1:6" x14ac:dyDescent="0.25">
      <c r="A8" s="5" t="s">
        <v>133</v>
      </c>
      <c r="B8" s="125">
        <f>'AUTOS NOTA 324-478'!B20:C20</f>
        <v>112678631.5</v>
      </c>
      <c r="C8" s="125"/>
    </row>
    <row r="9" spans="1:6" x14ac:dyDescent="0.25">
      <c r="A9" s="5" t="s">
        <v>134</v>
      </c>
      <c r="B9" s="55"/>
      <c r="C9" s="55"/>
    </row>
    <row r="10" spans="1:6" ht="111" customHeight="1" x14ac:dyDescent="0.25">
      <c r="A10" s="5" t="s">
        <v>135</v>
      </c>
      <c r="B10" s="55"/>
      <c r="C10" s="55"/>
    </row>
    <row r="11" spans="1:6" ht="21" customHeight="1" x14ac:dyDescent="0.25">
      <c r="A11" s="126"/>
      <c r="B11" s="126"/>
      <c r="C11" s="126"/>
      <c r="E11" t="s">
        <v>57</v>
      </c>
      <c r="F11" s="22">
        <v>0.7</v>
      </c>
    </row>
    <row r="12" spans="1:6" hidden="1" x14ac:dyDescent="0.25">
      <c r="A12" s="127"/>
      <c r="B12" s="127"/>
      <c r="C12" s="127"/>
      <c r="E12" t="s">
        <v>59</v>
      </c>
      <c r="F12" s="23">
        <v>0.3</v>
      </c>
    </row>
    <row r="13" spans="1:6" ht="18.75" x14ac:dyDescent="0.25">
      <c r="A13" s="128" t="s">
        <v>136</v>
      </c>
      <c r="B13" s="128"/>
      <c r="C13" s="128"/>
    </row>
    <row r="14" spans="1:6" x14ac:dyDescent="0.25">
      <c r="A14" s="37" t="s">
        <v>60</v>
      </c>
      <c r="B14" s="99" t="s">
        <v>61</v>
      </c>
      <c r="C14" s="100"/>
    </row>
    <row r="15" spans="1:6" ht="45" x14ac:dyDescent="0.25">
      <c r="A15" s="21" t="s">
        <v>63</v>
      </c>
      <c r="B15" s="129">
        <f>((C17+C18+C20+C21+C25+C23+C27+C29+C24+C28)-C32)*C31*C33</f>
        <v>1000000000</v>
      </c>
      <c r="C15" s="129"/>
    </row>
    <row r="16" spans="1:6" x14ac:dyDescent="0.25">
      <c r="A16" s="7" t="s">
        <v>64</v>
      </c>
      <c r="B16" s="130" t="s">
        <v>53</v>
      </c>
      <c r="C16" s="131"/>
    </row>
    <row r="17" spans="1:3" x14ac:dyDescent="0.25">
      <c r="A17" s="97"/>
      <c r="B17" s="35" t="s">
        <v>54</v>
      </c>
      <c r="C17" s="30">
        <v>1000000000</v>
      </c>
    </row>
    <row r="18" spans="1:3" x14ac:dyDescent="0.25">
      <c r="A18" s="98"/>
      <c r="B18" s="35" t="s">
        <v>55</v>
      </c>
      <c r="C18" s="30">
        <v>0</v>
      </c>
    </row>
    <row r="19" spans="1:3" x14ac:dyDescent="0.25">
      <c r="A19" s="98"/>
      <c r="B19" s="104" t="s">
        <v>56</v>
      </c>
      <c r="C19" s="105"/>
    </row>
    <row r="20" spans="1:3" x14ac:dyDescent="0.25">
      <c r="A20" s="98"/>
      <c r="B20" s="35" t="s">
        <v>98</v>
      </c>
      <c r="C20" s="30">
        <v>0</v>
      </c>
    </row>
    <row r="21" spans="1:3" ht="30" x14ac:dyDescent="0.25">
      <c r="A21" s="98"/>
      <c r="B21" s="35" t="s">
        <v>99</v>
      </c>
      <c r="C21" s="30">
        <v>0</v>
      </c>
    </row>
    <row r="22" spans="1:3" x14ac:dyDescent="0.25">
      <c r="A22" s="98"/>
      <c r="B22" s="104" t="s">
        <v>120</v>
      </c>
      <c r="C22" s="105"/>
    </row>
    <row r="23" spans="1:3" x14ac:dyDescent="0.25">
      <c r="A23" s="98"/>
      <c r="B23" s="35" t="s">
        <v>129</v>
      </c>
      <c r="C23" s="30">
        <v>0</v>
      </c>
    </row>
    <row r="24" spans="1:3" x14ac:dyDescent="0.25">
      <c r="A24" s="98"/>
      <c r="B24" s="35" t="s">
        <v>54</v>
      </c>
      <c r="C24" s="30">
        <v>0</v>
      </c>
    </row>
    <row r="25" spans="1:3" x14ac:dyDescent="0.25">
      <c r="A25" s="98"/>
      <c r="B25" s="35" t="s">
        <v>55</v>
      </c>
      <c r="C25" s="30">
        <v>0</v>
      </c>
    </row>
    <row r="26" spans="1:3" x14ac:dyDescent="0.25">
      <c r="A26" s="98"/>
      <c r="B26" s="104" t="s">
        <v>121</v>
      </c>
      <c r="C26" s="105"/>
    </row>
    <row r="27" spans="1:3" x14ac:dyDescent="0.25">
      <c r="A27" s="98"/>
      <c r="B27" s="35"/>
      <c r="C27" s="30"/>
    </row>
    <row r="28" spans="1:3" x14ac:dyDescent="0.25">
      <c r="A28" s="98"/>
      <c r="B28" s="35" t="s">
        <v>54</v>
      </c>
      <c r="C28" s="30">
        <v>0</v>
      </c>
    </row>
    <row r="29" spans="1:3" x14ac:dyDescent="0.25">
      <c r="A29" s="98"/>
      <c r="B29" s="35" t="s">
        <v>55</v>
      </c>
      <c r="C29" s="30">
        <v>0</v>
      </c>
    </row>
    <row r="30" spans="1:3" x14ac:dyDescent="0.25">
      <c r="A30" s="98"/>
      <c r="B30" s="104" t="s">
        <v>113</v>
      </c>
      <c r="C30" s="105"/>
    </row>
    <row r="31" spans="1:3" x14ac:dyDescent="0.25">
      <c r="A31" s="98"/>
      <c r="B31" s="35" t="s">
        <v>124</v>
      </c>
      <c r="C31" s="31">
        <v>1</v>
      </c>
    </row>
    <row r="32" spans="1:3" x14ac:dyDescent="0.25">
      <c r="A32" s="98"/>
      <c r="B32" s="35" t="s">
        <v>114</v>
      </c>
      <c r="C32" s="32">
        <v>0</v>
      </c>
    </row>
    <row r="33" spans="1:3" x14ac:dyDescent="0.25">
      <c r="A33" s="98"/>
      <c r="B33" s="35" t="s">
        <v>128</v>
      </c>
      <c r="C33" s="31">
        <v>1</v>
      </c>
    </row>
    <row r="34" spans="1:3" x14ac:dyDescent="0.25">
      <c r="A34" s="24" t="s">
        <v>65</v>
      </c>
      <c r="B34" s="101">
        <f>IFERROR(B15*(VLOOKUP(B14,E11:F13,2,0)),16666)</f>
        <v>16666</v>
      </c>
      <c r="C34" s="101"/>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14</v>
      </c>
      <c r="B1" t="s">
        <v>17</v>
      </c>
      <c r="C1" s="9" t="s">
        <v>19</v>
      </c>
      <c r="D1" s="9" t="s">
        <v>74</v>
      </c>
      <c r="E1" s="3" t="s">
        <v>25</v>
      </c>
      <c r="F1" s="2" t="s">
        <v>57</v>
      </c>
      <c r="G1" s="4">
        <v>0</v>
      </c>
      <c r="H1" t="s">
        <v>6</v>
      </c>
      <c r="I1" t="s">
        <v>75</v>
      </c>
      <c r="K1" t="s">
        <v>102</v>
      </c>
      <c r="L1" s="28" t="s">
        <v>126</v>
      </c>
      <c r="M1" t="s">
        <v>76</v>
      </c>
      <c r="N1" t="s">
        <v>57</v>
      </c>
      <c r="O1" t="s">
        <v>116</v>
      </c>
    </row>
    <row r="2" spans="1:15" x14ac:dyDescent="0.25">
      <c r="A2" t="s">
        <v>76</v>
      </c>
      <c r="B2" t="s">
        <v>27</v>
      </c>
      <c r="C2" t="s">
        <v>77</v>
      </c>
      <c r="D2" s="2" t="s">
        <v>78</v>
      </c>
      <c r="E2" s="1" t="s">
        <v>79</v>
      </c>
      <c r="F2" s="2" t="s">
        <v>61</v>
      </c>
      <c r="G2" s="4">
        <v>0.7</v>
      </c>
      <c r="H2" t="s">
        <v>7</v>
      </c>
      <c r="I2" t="s">
        <v>80</v>
      </c>
      <c r="K2" t="s">
        <v>103</v>
      </c>
      <c r="L2" s="28" t="s">
        <v>104</v>
      </c>
      <c r="M2" t="s">
        <v>81</v>
      </c>
      <c r="N2" t="s">
        <v>59</v>
      </c>
      <c r="O2" t="s">
        <v>27</v>
      </c>
    </row>
    <row r="3" spans="1:15" x14ac:dyDescent="0.25">
      <c r="A3" t="s">
        <v>81</v>
      </c>
      <c r="C3" t="s">
        <v>82</v>
      </c>
      <c r="D3" s="2" t="s">
        <v>83</v>
      </c>
      <c r="E3" s="1" t="s">
        <v>84</v>
      </c>
      <c r="F3" s="2" t="s">
        <v>59</v>
      </c>
      <c r="G3" s="4">
        <v>0.3</v>
      </c>
      <c r="H3" t="s">
        <v>85</v>
      </c>
      <c r="I3" t="s">
        <v>86</v>
      </c>
      <c r="L3" s="28" t="s">
        <v>105</v>
      </c>
      <c r="M3" t="s">
        <v>87</v>
      </c>
      <c r="N3" t="s">
        <v>61</v>
      </c>
    </row>
    <row r="4" spans="1:15" x14ac:dyDescent="0.25">
      <c r="A4" t="s">
        <v>87</v>
      </c>
      <c r="C4" t="s">
        <v>20</v>
      </c>
      <c r="E4" s="1" t="s">
        <v>88</v>
      </c>
      <c r="H4" t="s">
        <v>89</v>
      </c>
      <c r="I4" t="s">
        <v>8</v>
      </c>
      <c r="L4" t="s">
        <v>106</v>
      </c>
    </row>
    <row r="5" spans="1:15" x14ac:dyDescent="0.25">
      <c r="A5" t="s">
        <v>90</v>
      </c>
      <c r="E5" s="1" t="s">
        <v>91</v>
      </c>
      <c r="H5" t="s">
        <v>92</v>
      </c>
      <c r="I5" t="s">
        <v>93</v>
      </c>
      <c r="L5" s="28" t="s">
        <v>107</v>
      </c>
    </row>
    <row r="6" spans="1:15" x14ac:dyDescent="0.25">
      <c r="E6" s="1" t="s">
        <v>94</v>
      </c>
      <c r="I6" t="s">
        <v>95</v>
      </c>
      <c r="L6" s="28" t="s">
        <v>127</v>
      </c>
    </row>
    <row r="7" spans="1:15" x14ac:dyDescent="0.25">
      <c r="E7" s="1" t="s">
        <v>96</v>
      </c>
      <c r="I7" t="s">
        <v>118</v>
      </c>
      <c r="L7" s="28" t="s">
        <v>108</v>
      </c>
    </row>
    <row r="8" spans="1:15" x14ac:dyDescent="0.25">
      <c r="E8" s="1" t="s">
        <v>97</v>
      </c>
      <c r="L8" s="28" t="s">
        <v>120</v>
      </c>
    </row>
    <row r="9" spans="1:15" x14ac:dyDescent="0.25">
      <c r="L9" s="28" t="s">
        <v>109</v>
      </c>
    </row>
    <row r="10" spans="1:15" x14ac:dyDescent="0.25">
      <c r="L10" s="28" t="s">
        <v>110</v>
      </c>
    </row>
    <row r="11" spans="1:15" x14ac:dyDescent="0.25">
      <c r="L11" s="28" t="s">
        <v>111</v>
      </c>
    </row>
    <row r="12" spans="1:15" x14ac:dyDescent="0.25">
      <c r="L12" s="28" t="s">
        <v>112</v>
      </c>
    </row>
    <row r="13" spans="1:15" x14ac:dyDescent="0.25">
      <c r="L13" s="28" t="s">
        <v>123</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D4239CF-636B-4907-A4B8-9D5ACB36E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3A022-14CF-46D5-8131-E943E7D1100E}">
  <ds:schemaRefs>
    <ds:schemaRef ds:uri="http://schemas.microsoft.com/sharepoint/v3/contenttype/forms"/>
  </ds:schemaRefs>
</ds:datastoreItem>
</file>

<file path=customXml/itemProps3.xml><?xml version="1.0" encoding="utf-8"?>
<ds:datastoreItem xmlns:ds="http://schemas.openxmlformats.org/officeDocument/2006/customXml" ds:itemID="{40A28064-E7EB-471E-8ADB-894660FBB5BB}">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Yuliana Valentina Jacome Duran</cp:lastModifiedBy>
  <cp:revision/>
  <dcterms:created xsi:type="dcterms:W3CDTF">2020-12-07T14:41:17Z</dcterms:created>
  <dcterms:modified xsi:type="dcterms:W3CDTF">2025-02-28T23:05:10Z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