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DED00372-A44D-4706-9ABF-D8C46FD64C8C}" xr6:coauthVersionLast="47" xr6:coauthVersionMax="47" xr10:uidLastSave="{00000000-0000-0000-0000-000000000000}"/>
  <bookViews>
    <workbookView xWindow="28680" yWindow="-120" windowWidth="29040" windowHeight="15840" firstSheet="1"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1" l="1"/>
  <c r="B7" i="10"/>
  <c r="B16" i="18"/>
  <c r="B27" i="18" s="1"/>
  <c r="B8" i="18"/>
  <c r="H21" i="17"/>
  <c r="H23" i="17" s="1"/>
  <c r="H25" i="17" s="1"/>
  <c r="G21" i="17"/>
  <c r="G23" i="17" s="1"/>
  <c r="G25" i="17" s="1"/>
  <c r="F21" i="17"/>
  <c r="F23" i="17" s="1"/>
  <c r="F25" i="17" s="1"/>
  <c r="E21" i="17"/>
  <c r="E23" i="17" s="1"/>
  <c r="E25" i="17" s="1"/>
  <c r="D21" i="17"/>
  <c r="D23" i="17" s="1"/>
  <c r="D25" i="17" s="1"/>
  <c r="H20" i="17"/>
  <c r="H22" i="17" s="1"/>
  <c r="H24" i="17" s="1"/>
  <c r="G20" i="17"/>
  <c r="G22" i="17" s="1"/>
  <c r="G24" i="17" s="1"/>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B7" i="11"/>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<sst xmlns="http://schemas.openxmlformats.org/spreadsheetml/2006/main" count="298" uniqueCount="201">
  <si>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</si>
  <si>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</si>
  <si>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</si>
  <si>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</si>
  <si>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</si>
  <si>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</si>
  <si>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</si>
  <si>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</si>
  <si>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</si>
  <si>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</si>
  <si>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</si>
  <si>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</si>
  <si>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</si>
  <si>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</si>
  <si>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</si>
  <si>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</si>
  <si>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</si>
  <si>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</si>
  <si>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</si>
  <si>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</si>
  <si>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</si>
  <si>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</si>
  <si>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</si>
  <si>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</si>
  <si>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</si>
  <si>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</si>
  <si>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</si>
  <si>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</si>
  <si>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</si>
  <si>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</si>
  <si>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</si>
  <si>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</si>
  <si>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</si>
  <si>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</si>
  <si>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</si>
  <si>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</si>
  <si>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</si>
  <si>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</si>
  <si>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</si>
  <si>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</si>
  <si>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</si>
  <si>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</si>
  <si>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</si>
  <si>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</si>
  <si>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</si>
  <si>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</si>
  <si>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</si>
  <si>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</si>
  <si>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</si>
  <si>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</si>
  <si>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</si>
  <si>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</si>
  <si>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</si>
  <si>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</si>
  <si>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</si>
  <si>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</si>
  <si>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</si>
  <si>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</si>
  <si>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</si>
  <si>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</si>
  <si>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</si>
  <si>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</si>
  <si>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</si>
  <si>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</si>
  <si>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</si>
  <si>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</si>
  <si>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</si>
  <si>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</si>
  <si>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</si>
  <si>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</si>
  <si>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</si>
  <si>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</si>
  <si>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</si>
  <si>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</si>
  <si>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</si>
  <si>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</si>
  <si>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</si>
  <si>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</si>
  <si>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</si>
  <si>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</si>
  <si>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</si>
  <si>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</si>
  <si>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</si>
  <si>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</si>
  <si>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</si>
  <si>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</si>
  <si>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</si>
  <si>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</si>
  <si>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</si>
  <si>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</si>
  <si>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</si>
  <si>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</si>
  <si>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</si>
  <si>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</si>
  <si>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</si>
  <si>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</si>
  <si>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</si>
  <si>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</si>
  <si>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</si>
  <si>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</si>
  <si>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</si>
  <si>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</si>
  <si>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</si>
  <si>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</si>
  <si>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</si>
  <si>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</si>
  <si>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</si>
  <si>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</si>
  <si>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</si>
  <si>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</si>
  <si>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</si>
  <si>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</si>
  <si>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</si>
  <si>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</si>
  <si>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</si>
  <si>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</si>
  <si>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</si>
  <si>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</si>
  <si>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</si>
  <si>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</si>
  <si>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</si>
  <si>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</si>
  <si>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</si>
  <si>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</si>
  <si>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</si>
  <si>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</si>
  <si>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</si>
  <si>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</si>
  <si>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</si>
  <si>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</si>
  <si>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</si>
  <si>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</si>
  <si>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</si>
  <si>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</si>
  <si>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</si>
  <si>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</si>
  <si>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</si>
  <si>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</si>
  <si>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</si>
  <si>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</si>
  <si>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</si>
  <si>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</si>
  <si>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</si>
  <si>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</si>
  <si>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</si>
  <si>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</si>
  <si>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</si>
  <si>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</si>
  <si>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</si>
  <si>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</si>
  <si>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</si>
  <si>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</si>
  <si>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</si>
  <si>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</si>
  <si>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</si>
  <si>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</si>
  <si>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</si>
  <si>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</si>
  <si>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</si>
  <si>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</si>
  <si>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</si>
  <si>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</si>
  <si>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</si>
  <si>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</si>
  <si>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</si>
  <si>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</si>
  <si>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</si>
  <si>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</si>
  <si>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</si>
  <si>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</si>
  <si>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</si>
  <si>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</si>
  <si>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</si>
  <si>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</si>
  <si>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</si>
  <si>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25320-31-89-001-2024-00142-00</t>
  </si>
  <si>
    <t>JUZGADO PROMISCUO DEL CIRCUITO DE GUADUAS CUNDINAMARCA</t>
  </si>
  <si>
    <t>1. INVERTRAC S.A. NIT. 800.136.310-5
2. ALLIANZ SEGUROS S.A. NIT. 860.026.182-5
3. FRONTERA ENERGY COLOMBIA CORP. NIT.830.126.302-2
4. SBS SEGUROS COLOMBIA S.A. NIT. 860.037.707-9
5. YEIMY YORGETD VASQUEZ VARONA C.C. 26.428.670</t>
  </si>
  <si>
    <t>NO APLICA</t>
  </si>
  <si>
    <t>16 DE ABRIL DE 2020</t>
  </si>
  <si>
    <t>1 DE JUNIO DE 2022</t>
  </si>
  <si>
    <t>26 DE ABRIL DE 2022</t>
  </si>
  <si>
    <t>BÁSICO R.C.E. HIDROCARBUROS</t>
  </si>
  <si>
    <t>El día 16 de abril de 2020 se presentó un accidente de tránsito en el km 36 + 900 vía Villeta - Guaduas, cuando el vehiculo tipo tracto camión sisterna de placas SND-922 tuvo un volcamiento, generando un derrame de ptroleo sobre el predio denominado "Villa Luisa". Ante la ocurrencia del hecho se realizó el Informe Policiald e Accidente de Tránsito No. C-001092082. Para el momento de ocurrencia del hecho el vehiculo de carga era de propiedad de la señora Yeimy Yorgetd Vasquez Varona, se encontraba vinculado a la empresa de transporte INVERTRAC S.A. y el crudo de petroleo pertenecia a la empresa FRONTERA ENERGY COLOMBIA CORP.
Adicionalmene el vehiculo de carga se encontraba asegurado por ALLIANZ SEGUROS S.A. Si bien se hace mención a una póliza de responsabilidad civil extracontractual para el transporte de hidrocarburos, se aclara que, al verificar los anexos de la demanda se encuentran dos pólizas expedidas por la compañia i) la Poliza de RC Hidrocarburos No. 022650430 / 0 y la ii) Póliza Auto Colectivo Pesados No. 022445431 / 68.
Como consecuencia del derrame de petroleo se realizaron multiples actuaciones por pate de entes de control y autoridades locales como la Alcaldia Municipal de Guaduas - Cundinamarca, la Corporación Autonoma Regional de Cundinamarca - CAR , y la Inspección de Policia, incluyendo estudios en materia ambiental en la zona afectada los cuales concluyen que se ocasionaron multiples afectaciones ambientales y de productividad, los cuales no fueron correctamente evaluados ni tratados.</t>
  </si>
  <si>
    <t>Yeimy Yorgetd Velasquez Varona</t>
  </si>
  <si>
    <t>022650430/0</t>
  </si>
  <si>
    <t>26 DE FEBRERO DE 2025</t>
  </si>
  <si>
    <t>29 DE OCTUBRE DE 2024</t>
  </si>
  <si>
    <t>29 DE ENERO DE 2025</t>
  </si>
  <si>
    <t>Daño Moral</t>
  </si>
  <si>
    <t>MARCO ANTONIO NIETO ACUÑA C.C. 79.001.278</t>
  </si>
  <si>
    <t>SINIESTRO  91039961  APL 214519</t>
  </si>
  <si>
    <t>Básico RCE Hidrocarburos</t>
  </si>
  <si>
    <t>10% con mínimo
3.000.000,00</t>
  </si>
  <si>
    <t>10/03/2020-10/03/2021</t>
  </si>
  <si>
    <t xml:space="preserve">• Disminución de la suma asegurada por pago de indemnizaciones con cargo a la PÓLIZA 22650430
</t>
  </si>
  <si>
    <t>Revisada la siniestralidad a corte de diciembre de 2024, se han realizado pagos en la garantia Básico RCE Hidrocarburos, por valor de $25.354.966.748</t>
  </si>
  <si>
    <t>N/A</t>
  </si>
  <si>
    <t>I.	FRENTE A LA DEMANDA
1.	INEXISTENCIA DE RESPONSABILIDAD A CARGO DE LOS DEMANDADOS POR LA FALTA DE ACREDITACIÓN DEL NEXO CAUSAL.
2.	INEXISTENCIA DE RESPONSABILIDAD AL ESTAR ANTE UNA CAUSA EXTRAÑA COMO EXIMENTE DE RESPONSABILIDAD – CASO FORTUITO Y FUERZA MAYOR.
3.	FALTA DE LEGITIMACIÓN EN LA CAUSA POR ACTIVA DE MARCO ANTONIO NIETO ACUÑA.
4.	TASACIÓN EXORBITANTE DEL DAÑO MORAL.
5.	IMPROCEDENCIA DEL RECONOCIMIENTO DEL LUCRO CESANTE.
6.	IMPROCEDENCIA DEL RECONOCIMIENTO DEL DAÑO EMERGENTE.
7.	GENÉRICA O INNOMINADA.
II.	EXCEPCIONES FRENTE A LA PÓLIZA AUTO COLECTIVO PESADO NO. 022445431/68
1.	FALTA DE COBERTURA MATERIAL PARA EL AMPARO DE RESPONSABILIDAD CIVIL EXTRACONTRACTUAL AL ESTAR ANTE UN RIESGO EXPRESAMENTE EXCLUIDO DE COBERTURA - PÓLIZA AUTO COLECTIVO PESADO NO. 022445431/68.
2.	RIESGOS EXPRESAMENTE EXCLUIDOS EN LA PÓLIZA DE SEGURO NO. 022445431/68.
3.	CARÁCTER MERAMENTE INDEMNIZATORIO DE LOS CONTRATOS DE SEGURO
4.	EN CUALQUIER CASO, DE NINGUNA FORMA SE PODRÁ EXCEDER EL LÍMITE DEL VALOR ASEGURADO
5.	LÍMITES MÁXIMOS DE RESPONSABILIDAD DEL ASEGURADOR EN LO ATINENTE AL DEDUCIBLE PACTADO DE $1.500.000
6.	DISPONIBILIDAD DEL VALOR ASEGURADO 
7.	PRESCRIPCIÓN ORDINARIA DE LA ACCIÓN DERIVADA DEL CONTRATO DE SEGURO
III.	EXCEPCIONES FRENTE A LA PÓLIZA DE R.C. HIDROCARBUROS NO. 022650430 / 0
1.	INEXISTENCIA DE OBLIGACIÓN DE INDEMNIZAR A CARGO DE ALLIANZ SEGUROS S.A. POR INCUMPLIMIENTO DE LAS CARGAS DEL ARTÍCULO 1077 DEL CÓDIGO DE COMERCIO.
2.	RIESGOS EXPRESAMENTE EXCLUIDOS EN LA PÓLIZA DE SEGURO NO. 022650430 / 0
3.	SUJECIÓN A LAS CONDICIONES PARTICULARES Y GENERALES DEL CONTRATO DE SEGURO EN LA QUE SE IDENTIFICA LA PÓLIZA, EL CLAUSULADO Y LOS AMPAROS
4.	EN CUALQUIER CASO, DE NINGUNA FORMA SE PODRÁ EXCEDER EL LÍMITE DEL VALOR ASEGURADO.
5.	LÍMITES MÁXIMOS DE RESPONSABILIDAD DEL ASEGURADOR EN LO ATINENTE AL DEDUCIBLE PACTADO DEL 10% MÍNIMO $3.000.000
6.	DISPONIBILIDAD DEL VALOR ASEGURADO 
7.	CARÁCTER MERAMENTE INDEMNIZATORIO DE LOS CONTRATOS DE SEGURO
8.	PRESCRIPCIÓN ORDINARIA DE LA ACCIÓN DERIVADA DEL CONTRATO DE SEGURO
9.	GENÉRICA O INNOMINADA</t>
  </si>
  <si>
    <t>La contingencia se califica como PROBABLE, por cuanto, está acreditada la responsabilidad de la asegurada en el accidente de tránsito del 16 de abril del 2020. 
Lo primero que debe tomarse en consideración, es que la Póliza de RC Hidrocarburos No. 022650430/0, cuya asegurada es la señora Yeimy Yorgetd Vásquez Varona, presta cobertura material y temporal, de conformidad con los hechos y pretensiones expuestas en el líbelo de la demanda. Frente a la cobertura temporal, debe señalarse que el accidente de tránsito ocurrió el 16 de abril de 2020, es decir, dentro del periodo de vigencia de la póliza, comprendida entre el 10 de marzo de 2020 y el 09 de marzo de 2021. Aunado a ello, presta cobertura material en tanto ampara la responsabilidad civil extracontractual, pretensión que se le endilga a la asegurada.
Por otro lado, frente a la responsabilidad de la asegurada, debe decirse que, existen elementos probatorios que acreditan la existencia de responsabilidad en cabeza suya, conforme se estableció en el Informe Policial de Accidente de Tránsito, en el que consignó como única causa probable, la hipótesis codificada con el número 157 y que fue descrita como “falta de precaución al tomar curva”, atribuida al conductor del vehículo de placas SND-922 de propiedad de la asegurada. Asi mismo, obra en el expediente procesal un recuento documental que acredita la ocurrencia del hecho, como consecuencia del derrame de petroleo que era transportado por el vehiculo de propiedad de la asegurada, el cual se extendió a tres predios, entre estos el predio denominado “villa luisa” de propiedad del Demandante, que conforme al informe presentado por ABACO a la compañía, confirma que  el predio del señor Marco Antonio Nieto fue el que resultó con más afectaciones por el derrame de crudo. Por lo indicado, la contingencia se califica como probable.
Lo anterior, sin perjuicio del carácter contingente del proceso.</t>
  </si>
  <si>
    <t>Como liquidación objetiva de las pretensiones se estima un monto de $75.798.928, discriminado así:
1.	Daño Emergente:  Se tendrá en cuenta la suma de $69.986.032. Esto atendiendo al informe de visita inspectiva de campo aportado con la demanda y que fue elaborado por el ingeniero forestal Marlom Rubiano Rodríguez, quien evaluó las condiciones del predio y las especies arboreas que sufrieron afectaciones por el hecho. En tal sentido y atendiendo a las calidades de quien realizá el informe, éste podria dar cuenta de la existencia de las especies arboreas y las condiciones en que se encontraban para el momento del hecho. Por lo anterior se mantendrá la suma pretendida bajo este rubro, sin tener en cuenta lo pretendido  por concepto de honorarios y servicios de conciliación, pues, solamente obra un anexo documental que contiene una factura de venta emitida por la Cámara de Comercio del Huila y la cual no esta dirigida al señor Marco Antonio Nieto. Con lo anterior no existe prueba de los rubros que presuntamente debió asumir por este concepto. 
2.	Lucro Cesante: No se incluirá este concepto dentro de la objetivación de las pretensiones. Lo anterior, comoquiera que la aprte demandante sustenta este concepto en un informe de visita técnica que enlista una proyección de producción frente a multiples especies arbóreas que según su dicho fueron afectadas con el derrame de crudo. No obstante, no obran anexos documentales que acrediten la existencia de las especies arbóreas relacionadas a su como el estado en que se encontraban para el momento de ocurrencia del hecho, lo que impide no solo constatar que especies arbóreas se encontraban en el predio, sino que imposibilita a su vez constatar si cualqueira de ellas se encontraba en estado de producción. Adicionalmente, no obran elementos documentales que acrediten que efectivamente en el predio “villa luisa” se encontraba en estado productivo con anterioridad y para el momento en que ocurrió el evento. Asi pues serán desestimados.
3.	Daño Moral: Se tendrá en cuenta la suma de $14.235.000. Se pone de presente la ausencia de antecedentes jurisprudenciales aplicables al caso concreto en donde se haya cuantificado el perjuicio moral frente a daños materiales como consecuencia del derrame de crudo. Asi pues, se hace necesario indicar que, los requisitos para acreditar el perjuicio moral como lo son la prueba y la existencia del daño, asi como la demostración de la magnitud del perjuicio, lo cual tambien ha sido tratado por el Consejo de Estado en sentencia del 7 de abril de 1994 exp. 9367 (C.P. Daniel Suarez Hernández) en donde se indica que existe la posibilidad de que la pérdida de los bienes materiales cause un perjuicio moral, sin embargo, este no se debe presumir y debe acreditarse en el proceso. Es asi que, corresponderá al juez establecer un monto específico para este rubro, sin embargo, atendiendo a que obran elementos de prueba que acreditan la ocurrencia del hecho y el vertimiento de crudo en el bien inmueble del demandante, pero que en todo caso no se encuentra sustento que dé cuenta de un perjuicio moral que se ha extendido hasta la actualidad. Se estima entonces un perjuicio por una suma no mayor a $14.235.000. 
4.	Deducible: Teniendo en cuenta que el valor objetivado de las pretensiones corresponde a $84.221.032, y en aplicación al deducible pactado en la póliza para el amparo de Responsabilidad Civil Extracontractual Hidrocarburos del 10% minimo $3.000.000. Una vez aplicado el deducible tenemos un valor objetivado de $75.798.928.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</si>
</sst>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85" zoomScaleNormal="85" workbookViewId="0">
      <selection activeCell="B26" sqref="B26:C26"/>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57" t="s">
        <v>28</v>
      </c>
      <c r="B1" s="57"/>
      <c r="C1" s="57"/>
    </row>
    <row r="2" spans="1:3" x14ac:dyDescent="0.3">
      <c r="A2" s="5" t="s">
        <v>119</v>
      </c>
      <c r="B2" s="60" t="s">
        <v>175</v>
      </c>
      <c r="C2" s="61"/>
    </row>
    <row r="3" spans="1:3" x14ac:dyDescent="0.3">
      <c r="A3" s="5" t="s">
        <v>108</v>
      </c>
      <c r="B3" s="58" t="s">
        <v>176</v>
      </c>
      <c r="C3" s="59"/>
    </row>
    <row r="4" spans="1:3" x14ac:dyDescent="0.3">
      <c r="A4" s="5" t="s">
        <v>120</v>
      </c>
      <c r="B4" s="55" t="s">
        <v>177</v>
      </c>
      <c r="C4" s="59"/>
    </row>
    <row r="5" spans="1:3" ht="14.4" customHeight="1" x14ac:dyDescent="0.3">
      <c r="A5" s="5" t="s">
        <v>121</v>
      </c>
      <c r="B5" s="55" t="s">
        <v>190</v>
      </c>
      <c r="C5" s="59"/>
    </row>
    <row r="6" spans="1:3" x14ac:dyDescent="0.3">
      <c r="A6" s="5" t="s">
        <v>122</v>
      </c>
      <c r="B6" s="43" t="s">
        <v>93</v>
      </c>
      <c r="C6" s="43"/>
    </row>
    <row r="7" spans="1:3" x14ac:dyDescent="0.3">
      <c r="A7" s="5" t="s">
        <v>123</v>
      </c>
      <c r="B7" s="58" t="s">
        <v>178</v>
      </c>
      <c r="C7" s="59"/>
    </row>
    <row r="8" spans="1:3" x14ac:dyDescent="0.3">
      <c r="A8" s="5" t="s">
        <v>124</v>
      </c>
      <c r="B8" s="55" t="s">
        <v>179</v>
      </c>
      <c r="C8" s="56"/>
    </row>
    <row r="9" spans="1:3" x14ac:dyDescent="0.3">
      <c r="A9" s="5" t="s">
        <v>125</v>
      </c>
      <c r="B9" s="55" t="s">
        <v>181</v>
      </c>
      <c r="C9" s="56"/>
    </row>
    <row r="10" spans="1:3" x14ac:dyDescent="0.3">
      <c r="A10" s="5" t="s">
        <v>126</v>
      </c>
      <c r="B10" s="55" t="s">
        <v>180</v>
      </c>
      <c r="C10" s="56"/>
    </row>
    <row r="11" spans="1:3" ht="23.25" customHeight="1" x14ac:dyDescent="0.3">
      <c r="A11" s="5" t="s">
        <v>16</v>
      </c>
      <c r="B11" s="55" t="s">
        <v>182</v>
      </c>
      <c r="C11" s="56"/>
    </row>
    <row r="12" spans="1:3" x14ac:dyDescent="0.3">
      <c r="A12" s="44" t="s">
        <v>135</v>
      </c>
      <c r="B12" s="45" t="s">
        <v>183</v>
      </c>
      <c r="C12" s="43"/>
    </row>
    <row r="13" spans="1:3" ht="30" customHeight="1" x14ac:dyDescent="0.3">
      <c r="A13" s="44"/>
      <c r="B13" s="43"/>
      <c r="C13" s="43"/>
    </row>
    <row r="14" spans="1:3" ht="73.5" customHeight="1" x14ac:dyDescent="0.3">
      <c r="A14" s="44"/>
      <c r="B14" s="43"/>
      <c r="C14" s="43"/>
    </row>
    <row r="15" spans="1:3" x14ac:dyDescent="0.3">
      <c r="A15" s="5" t="s">
        <v>127</v>
      </c>
      <c r="B15" s="49">
        <f>SUM(C17,C18,C20,C21,C23)</f>
        <v>429155114</v>
      </c>
      <c r="C15" s="50"/>
    </row>
    <row r="16" spans="1:3" ht="33.75" customHeight="1" x14ac:dyDescent="0.3">
      <c r="A16" s="51" t="s">
        <v>128</v>
      </c>
      <c r="B16" s="52" t="s">
        <v>34</v>
      </c>
      <c r="C16" s="52"/>
    </row>
    <row r="17" spans="1:3" ht="33.75" customHeight="1" x14ac:dyDescent="0.3">
      <c r="A17" s="51"/>
      <c r="B17" s="11" t="s">
        <v>35</v>
      </c>
      <c r="C17" s="39">
        <v>216341460</v>
      </c>
    </row>
    <row r="18" spans="1:3" ht="33.75" customHeight="1" x14ac:dyDescent="0.3">
      <c r="A18" s="51"/>
      <c r="B18" s="11" t="s">
        <v>36</v>
      </c>
      <c r="C18" s="39">
        <v>70463654</v>
      </c>
    </row>
    <row r="19" spans="1:3" x14ac:dyDescent="0.3">
      <c r="A19" s="51"/>
      <c r="B19" s="53" t="s">
        <v>37</v>
      </c>
      <c r="C19" s="54"/>
    </row>
    <row r="20" spans="1:3" x14ac:dyDescent="0.3">
      <c r="A20" s="51"/>
      <c r="B20" s="11" t="s">
        <v>189</v>
      </c>
      <c r="C20" s="39">
        <v>142350000</v>
      </c>
    </row>
    <row r="21" spans="1:3" x14ac:dyDescent="0.3">
      <c r="A21" s="51"/>
      <c r="B21" s="11"/>
      <c r="C21" s="6"/>
    </row>
    <row r="22" spans="1:3" x14ac:dyDescent="0.3">
      <c r="A22" s="51"/>
      <c r="B22" s="53" t="s">
        <v>90</v>
      </c>
      <c r="C22" s="54"/>
    </row>
    <row r="23" spans="1:3" x14ac:dyDescent="0.3">
      <c r="A23" s="51"/>
      <c r="B23" s="11"/>
      <c r="C23" s="16"/>
    </row>
    <row r="24" spans="1:3" x14ac:dyDescent="0.3">
      <c r="A24" s="5" t="s">
        <v>129</v>
      </c>
      <c r="B24" s="43" t="s">
        <v>184</v>
      </c>
      <c r="C24" s="43"/>
    </row>
    <row r="25" spans="1:3" x14ac:dyDescent="0.3">
      <c r="A25" s="5" t="s">
        <v>130</v>
      </c>
      <c r="B25" s="46">
        <v>26428670</v>
      </c>
      <c r="C25" s="43"/>
    </row>
    <row r="26" spans="1:3" x14ac:dyDescent="0.3">
      <c r="A26" s="5" t="s">
        <v>131</v>
      </c>
      <c r="B26" s="43" t="s">
        <v>185</v>
      </c>
      <c r="C26" s="43"/>
    </row>
    <row r="27" spans="1:3" x14ac:dyDescent="0.3">
      <c r="A27" s="5" t="s">
        <v>132</v>
      </c>
      <c r="B27" s="47" t="s">
        <v>187</v>
      </c>
      <c r="C27" s="48"/>
    </row>
    <row r="28" spans="1:3" x14ac:dyDescent="0.3">
      <c r="A28" s="5" t="s">
        <v>133</v>
      </c>
      <c r="B28" s="42" t="s">
        <v>188</v>
      </c>
      <c r="C28" s="42"/>
    </row>
    <row r="29" spans="1:3" x14ac:dyDescent="0.3">
      <c r="A29" s="5" t="s">
        <v>134</v>
      </c>
      <c r="B29" s="43" t="s">
        <v>186</v>
      </c>
      <c r="C29" s="43"/>
    </row>
    <row r="34" spans="4:4" x14ac:dyDescent="0.3">
      <c r="D34" s="2" t="str">
        <f t="shared" ref="D34:D35" si="0">UPPER(A34)</f>
        <v/>
      </c>
    </row>
    <row r="35" spans="4:4" x14ac:dyDescent="0.3">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10" zoomScale="90" zoomScaleNormal="90" workbookViewId="0">
      <selection activeCell="C30" sqref="C30"/>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72" t="s">
        <v>27</v>
      </c>
      <c r="B1" s="72"/>
      <c r="C1" s="72"/>
    </row>
    <row r="2" spans="1:3" x14ac:dyDescent="0.3">
      <c r="A2" s="13" t="s">
        <v>14</v>
      </c>
      <c r="B2" s="73" t="s">
        <v>191</v>
      </c>
      <c r="C2" s="74"/>
    </row>
    <row r="3" spans="1:3" x14ac:dyDescent="0.3">
      <c r="A3" s="5" t="s">
        <v>2</v>
      </c>
      <c r="B3" s="43" t="str">
        <f>'GENERALES NOTA 322'!B2:C2</f>
        <v>25320-31-89-001-2024-00142-00</v>
      </c>
      <c r="C3" s="43"/>
    </row>
    <row r="4" spans="1:3" x14ac:dyDescent="0.3">
      <c r="A4" s="5" t="s">
        <v>0</v>
      </c>
      <c r="B4" s="43" t="str">
        <f>'GENERALES NOTA 322'!B3:C3</f>
        <v>JUZGADO PROMISCUO DEL CIRCUITO DE GUADUAS CUNDINAMARCA</v>
      </c>
      <c r="C4" s="43"/>
    </row>
    <row r="5" spans="1:3" x14ac:dyDescent="0.3">
      <c r="A5" s="5" t="s">
        <v>91</v>
      </c>
      <c r="B5" s="43" t="str">
        <f>'GENERALES NOTA 322'!B4:C4</f>
        <v>1. INVERTRAC S.A. NIT. 800.136.310-5
2. ALLIANZ SEGUROS S.A. NIT. 860.026.182-5
3. FRONTERA ENERGY COLOMBIA CORP. NIT.830.126.302-2
4. SBS SEGUROS COLOMBIA S.A. NIT. 860.037.707-9
5. YEIMY YORGETD VASQUEZ VARONA C.C. 26.428.670</v>
      </c>
      <c r="C5" s="43"/>
    </row>
    <row r="6" spans="1:3" x14ac:dyDescent="0.3">
      <c r="A6" s="5" t="s">
        <v>1</v>
      </c>
      <c r="B6" s="43" t="str">
        <f>'GENERALES NOTA 322'!B5:C5</f>
        <v>MARCO ANTONIO NIETO ACUÑA C.C. 79.001.278</v>
      </c>
      <c r="C6" s="43"/>
    </row>
    <row r="7" spans="1:3" x14ac:dyDescent="0.3">
      <c r="A7" s="5" t="s">
        <v>92</v>
      </c>
      <c r="B7" s="43">
        <f>B8</f>
        <v>22650430</v>
      </c>
      <c r="C7" s="43"/>
    </row>
    <row r="8" spans="1:3" x14ac:dyDescent="0.3">
      <c r="A8" s="13" t="s">
        <v>15</v>
      </c>
      <c r="B8" s="43">
        <v>22650430</v>
      </c>
      <c r="C8" s="43"/>
    </row>
    <row r="9" spans="1:3" x14ac:dyDescent="0.3">
      <c r="A9" s="13" t="s">
        <v>16</v>
      </c>
      <c r="B9" s="43" t="s">
        <v>192</v>
      </c>
      <c r="C9" s="43"/>
    </row>
    <row r="10" spans="1:3" x14ac:dyDescent="0.3">
      <c r="A10" s="13" t="s">
        <v>60</v>
      </c>
      <c r="B10" s="75">
        <v>702242400</v>
      </c>
      <c r="C10" s="76"/>
    </row>
    <row r="11" spans="1:3" x14ac:dyDescent="0.3">
      <c r="A11" s="13" t="s">
        <v>98</v>
      </c>
      <c r="B11" s="64" t="s">
        <v>193</v>
      </c>
      <c r="C11" s="74"/>
    </row>
    <row r="12" spans="1:3" x14ac:dyDescent="0.3">
      <c r="A12" s="13" t="s">
        <v>46</v>
      </c>
      <c r="B12" s="58" t="s">
        <v>51</v>
      </c>
      <c r="C12" s="59"/>
    </row>
    <row r="13" spans="1:3" x14ac:dyDescent="0.3">
      <c r="A13" s="13" t="s">
        <v>17</v>
      </c>
      <c r="B13" s="43" t="s">
        <v>194</v>
      </c>
      <c r="C13" s="43"/>
    </row>
    <row r="14" spans="1:3" x14ac:dyDescent="0.3">
      <c r="A14" s="13" t="s">
        <v>18</v>
      </c>
      <c r="B14" s="43" t="s">
        <v>21</v>
      </c>
      <c r="C14" s="43"/>
    </row>
    <row r="15" spans="1:3" x14ac:dyDescent="0.3">
      <c r="A15" s="13" t="s">
        <v>19</v>
      </c>
      <c r="B15" s="43" t="s">
        <v>21</v>
      </c>
      <c r="C15" s="43"/>
    </row>
    <row r="16" spans="1:3" x14ac:dyDescent="0.3">
      <c r="A16" s="70" t="s">
        <v>20</v>
      </c>
      <c r="B16" s="43"/>
      <c r="C16" s="43"/>
    </row>
    <row r="17" spans="1:3" x14ac:dyDescent="0.3">
      <c r="A17" s="71"/>
      <c r="B17" s="9" t="s">
        <v>26</v>
      </c>
      <c r="C17" s="10" t="s">
        <v>4</v>
      </c>
    </row>
    <row r="18" spans="1:3" x14ac:dyDescent="0.3">
      <c r="A18" s="71"/>
      <c r="B18" s="11"/>
      <c r="C18" s="11"/>
    </row>
    <row r="19" spans="1:3" x14ac:dyDescent="0.3">
      <c r="A19" s="71"/>
      <c r="B19" s="11"/>
      <c r="C19" s="11"/>
    </row>
    <row r="20" spans="1:3" x14ac:dyDescent="0.3">
      <c r="A20" s="71"/>
      <c r="B20" s="11"/>
      <c r="C20" s="11"/>
    </row>
    <row r="21" spans="1:3" x14ac:dyDescent="0.3">
      <c r="A21" s="13" t="s">
        <v>13</v>
      </c>
      <c r="B21" s="43"/>
      <c r="C21" s="43"/>
    </row>
    <row r="22" spans="1:3" x14ac:dyDescent="0.3">
      <c r="A22" s="13" t="s">
        <v>47</v>
      </c>
      <c r="B22" s="58"/>
      <c r="C22" s="59"/>
    </row>
    <row r="23" spans="1:3" x14ac:dyDescent="0.3">
      <c r="A23" s="13" t="s">
        <v>5</v>
      </c>
      <c r="B23" s="43" t="s">
        <v>9</v>
      </c>
      <c r="C23" s="43"/>
    </row>
    <row r="24" spans="1:3" x14ac:dyDescent="0.3">
      <c r="A24" s="13" t="s">
        <v>58</v>
      </c>
      <c r="B24" s="43"/>
      <c r="C24" s="43"/>
    </row>
    <row r="25" spans="1:3" x14ac:dyDescent="0.3">
      <c r="A25" s="13" t="s">
        <v>25</v>
      </c>
      <c r="B25" s="43">
        <v>50000000</v>
      </c>
      <c r="C25" s="43"/>
    </row>
    <row r="26" spans="1:3" x14ac:dyDescent="0.3">
      <c r="A26" s="12" t="s">
        <v>59</v>
      </c>
      <c r="B26" s="43" t="s">
        <v>21</v>
      </c>
      <c r="C26" s="43"/>
    </row>
    <row r="27" spans="1:3" x14ac:dyDescent="0.3">
      <c r="A27" s="69" t="s">
        <v>50</v>
      </c>
      <c r="B27" s="69"/>
      <c r="C27" s="69"/>
    </row>
    <row r="28" spans="1:3" ht="14.4" customHeight="1" x14ac:dyDescent="0.3">
      <c r="A28" s="64" t="s">
        <v>24</v>
      </c>
      <c r="B28" s="65"/>
      <c r="C28" s="28"/>
    </row>
    <row r="29" spans="1:3" ht="14.4" customHeight="1" x14ac:dyDescent="0.3">
      <c r="A29" s="66" t="s">
        <v>23</v>
      </c>
      <c r="B29" s="67"/>
      <c r="C29" s="28"/>
    </row>
    <row r="30" spans="1:3" ht="14.4" customHeight="1" x14ac:dyDescent="0.3">
      <c r="A30" s="66" t="s">
        <v>195</v>
      </c>
      <c r="B30" s="67"/>
      <c r="C30" s="29" t="s">
        <v>196</v>
      </c>
    </row>
    <row r="31" spans="1:3" ht="14.4" customHeight="1" x14ac:dyDescent="0.3">
      <c r="A31" s="66" t="s">
        <v>136</v>
      </c>
      <c r="B31" s="67"/>
      <c r="C31" s="28"/>
    </row>
    <row r="32" spans="1:3" x14ac:dyDescent="0.3">
      <c r="A32" s="66" t="s">
        <v>137</v>
      </c>
      <c r="B32" s="67"/>
      <c r="C32" s="28"/>
    </row>
    <row r="33" spans="1:3" ht="14.4" customHeight="1" x14ac:dyDescent="0.3">
      <c r="A33" s="66" t="s">
        <v>140</v>
      </c>
      <c r="B33" s="67"/>
      <c r="C33" s="28"/>
    </row>
    <row r="34" spans="1:3" ht="14.4" customHeight="1" x14ac:dyDescent="0.3">
      <c r="A34" s="66" t="s">
        <v>76</v>
      </c>
      <c r="B34" s="67"/>
      <c r="C34" s="30"/>
    </row>
    <row r="35" spans="1:3" x14ac:dyDescent="0.3">
      <c r="A35" s="64" t="s">
        <v>88</v>
      </c>
      <c r="B35" s="65"/>
      <c r="C35" s="31"/>
    </row>
    <row r="36" spans="1:3" x14ac:dyDescent="0.3">
      <c r="A36" s="68"/>
      <c r="B36" s="68"/>
      <c r="C36" s="68"/>
    </row>
    <row r="37" spans="1:3" x14ac:dyDescent="0.3">
      <c r="A37" s="62" t="s">
        <v>71</v>
      </c>
      <c r="B37" s="62"/>
      <c r="C37" s="11" t="s">
        <v>197</v>
      </c>
    </row>
    <row r="38" spans="1:3" x14ac:dyDescent="0.3">
      <c r="A38" s="62" t="s">
        <v>72</v>
      </c>
      <c r="B38" s="62"/>
      <c r="C38" s="11" t="s">
        <v>197</v>
      </c>
    </row>
    <row r="39" spans="1:3" x14ac:dyDescent="0.3">
      <c r="A39" s="62" t="s">
        <v>73</v>
      </c>
      <c r="B39" s="62"/>
      <c r="C39" s="11" t="s">
        <v>197</v>
      </c>
    </row>
    <row r="40" spans="1:3" x14ac:dyDescent="0.3">
      <c r="A40" s="62" t="s">
        <v>74</v>
      </c>
      <c r="B40" s="62"/>
      <c r="C40" s="11" t="s">
        <v>197</v>
      </c>
    </row>
    <row r="41" spans="1:3" x14ac:dyDescent="0.3">
      <c r="A41" s="62" t="s">
        <v>75</v>
      </c>
      <c r="B41" s="62"/>
      <c r="C41" s="11" t="s">
        <v>197</v>
      </c>
    </row>
    <row r="42" spans="1:3" x14ac:dyDescent="0.3">
      <c r="A42" s="62" t="s">
        <v>77</v>
      </c>
      <c r="B42" s="62"/>
      <c r="C42" s="11" t="s">
        <v>197</v>
      </c>
    </row>
    <row r="43" spans="1:3" x14ac:dyDescent="0.3">
      <c r="A43" s="62" t="s">
        <v>78</v>
      </c>
      <c r="B43" s="62"/>
      <c r="C43" s="11" t="s">
        <v>197</v>
      </c>
    </row>
    <row r="44" spans="1:3" x14ac:dyDescent="0.3">
      <c r="A44" s="62" t="s">
        <v>79</v>
      </c>
      <c r="B44" s="62"/>
      <c r="C44" s="11" t="s">
        <v>197</v>
      </c>
    </row>
    <row r="45" spans="1:3" x14ac:dyDescent="0.3">
      <c r="A45" s="62" t="s">
        <v>80</v>
      </c>
      <c r="B45" s="62"/>
      <c r="C45" s="11" t="s">
        <v>197</v>
      </c>
    </row>
    <row r="46" spans="1:3" x14ac:dyDescent="0.3">
      <c r="A46" s="62" t="s">
        <v>81</v>
      </c>
      <c r="B46" s="62"/>
      <c r="C46" s="11" t="s">
        <v>197</v>
      </c>
    </row>
    <row r="47" spans="1:3" x14ac:dyDescent="0.3">
      <c r="A47" s="62" t="s">
        <v>82</v>
      </c>
      <c r="B47" s="62"/>
      <c r="C47" s="11" t="s">
        <v>197</v>
      </c>
    </row>
    <row r="48" spans="1:3" x14ac:dyDescent="0.3">
      <c r="A48" s="62" t="s">
        <v>83</v>
      </c>
      <c r="B48" s="62"/>
      <c r="C48" s="11" t="s">
        <v>197</v>
      </c>
    </row>
    <row r="49" spans="1:3" x14ac:dyDescent="0.3">
      <c r="A49" s="62" t="s">
        <v>84</v>
      </c>
      <c r="B49" s="62"/>
      <c r="C49" s="11" t="s">
        <v>197</v>
      </c>
    </row>
    <row r="50" spans="1:3" x14ac:dyDescent="0.3">
      <c r="A50" s="62" t="s">
        <v>85</v>
      </c>
      <c r="B50" s="62"/>
      <c r="C50" s="11" t="s">
        <v>197</v>
      </c>
    </row>
    <row r="51" spans="1:3" x14ac:dyDescent="0.3">
      <c r="A51" s="62" t="s">
        <v>86</v>
      </c>
      <c r="B51" s="62"/>
      <c r="C51" s="11" t="s">
        <v>197</v>
      </c>
    </row>
    <row r="52" spans="1:3" x14ac:dyDescent="0.3">
      <c r="A52" s="62" t="s">
        <v>87</v>
      </c>
      <c r="B52" s="62"/>
      <c r="C52" s="11" t="s">
        <v>197</v>
      </c>
    </row>
    <row r="53" spans="1:3" x14ac:dyDescent="0.3">
      <c r="A53" s="63"/>
      <c r="B53" s="63"/>
      <c r="C53" s="11" t="s">
        <v>197</v>
      </c>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4" zoomScaleNormal="100" workbookViewId="0">
      <selection activeCell="B29" sqref="B29:C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72" t="s">
        <v>29</v>
      </c>
      <c r="B1" s="72"/>
      <c r="C1" s="72"/>
    </row>
    <row r="2" spans="1:6" x14ac:dyDescent="0.3">
      <c r="A2" s="20" t="s">
        <v>14</v>
      </c>
      <c r="B2" s="94" t="str">
        <f>'GENERALES NOTA 321'!B2:C2</f>
        <v>SINIESTRO  91039961  APL 214519</v>
      </c>
      <c r="C2" s="95"/>
    </row>
    <row r="3" spans="1:6" x14ac:dyDescent="0.3">
      <c r="A3" s="21" t="s">
        <v>2</v>
      </c>
      <c r="B3" s="79" t="str">
        <f>'GENERALES NOTA 321'!B3:C3</f>
        <v>25320-31-89-001-2024-00142-00</v>
      </c>
      <c r="C3" s="79"/>
    </row>
    <row r="4" spans="1:6" x14ac:dyDescent="0.3">
      <c r="A4" s="21" t="s">
        <v>0</v>
      </c>
      <c r="B4" s="79" t="str">
        <f>'GENERALES NOTA 321'!B4:C4</f>
        <v>JUZGADO PROMISCUO DEL CIRCUITO DE GUADUAS CUNDINAMARCA</v>
      </c>
      <c r="C4" s="79"/>
    </row>
    <row r="5" spans="1:6" x14ac:dyDescent="0.3">
      <c r="A5" s="21" t="s">
        <v>91</v>
      </c>
      <c r="B5" s="79" t="str">
        <f>'GENERALES NOTA 321'!B5:C5</f>
        <v>1. INVERTRAC S.A. NIT. 800.136.310-5
2. ALLIANZ SEGUROS S.A. NIT. 860.026.182-5
3. FRONTERA ENERGY COLOMBIA CORP. NIT.830.126.302-2
4. SBS SEGUROS COLOMBIA S.A. NIT. 860.037.707-9
5. YEIMY YORGETD VASQUEZ VARONA C.C. 26.428.670</v>
      </c>
      <c r="C5" s="79"/>
    </row>
    <row r="6" spans="1:6" ht="14.4" customHeight="1" x14ac:dyDescent="0.3">
      <c r="A6" s="21" t="s">
        <v>1</v>
      </c>
      <c r="B6" s="79" t="str">
        <f>'GENERALES NOTA 321'!B6:C6</f>
        <v>MARCO ANTONIO NIETO ACUÑA C.C. 79.001.278</v>
      </c>
      <c r="C6" s="79"/>
    </row>
    <row r="7" spans="1:6" x14ac:dyDescent="0.3">
      <c r="A7" s="21" t="s">
        <v>92</v>
      </c>
      <c r="B7" s="79">
        <f>'GENERALES NOTA 321'!B7:C7</f>
        <v>22650430</v>
      </c>
      <c r="C7" s="79"/>
    </row>
    <row r="8" spans="1:6" ht="28.8" x14ac:dyDescent="0.3">
      <c r="A8" s="21" t="s">
        <v>32</v>
      </c>
      <c r="B8" s="90">
        <f>'GENERALES NOTA 322'!B15:C15</f>
        <v>429155114</v>
      </c>
      <c r="C8" s="91"/>
    </row>
    <row r="9" spans="1:6" x14ac:dyDescent="0.3">
      <c r="A9" s="96" t="s">
        <v>33</v>
      </c>
      <c r="B9" s="82" t="s">
        <v>34</v>
      </c>
      <c r="C9" s="83"/>
    </row>
    <row r="10" spans="1:6" x14ac:dyDescent="0.3">
      <c r="A10" s="96"/>
      <c r="B10" s="22" t="s">
        <v>35</v>
      </c>
      <c r="C10" s="19">
        <f>'GENERALES NOTA 322'!C17</f>
        <v>216341460</v>
      </c>
    </row>
    <row r="11" spans="1:6" x14ac:dyDescent="0.3">
      <c r="A11" s="96"/>
      <c r="B11" s="22" t="s">
        <v>36</v>
      </c>
      <c r="C11" s="19">
        <f>'GENERALES NOTA 322'!C18</f>
        <v>70463654</v>
      </c>
    </row>
    <row r="12" spans="1:6" x14ac:dyDescent="0.3">
      <c r="A12" s="96"/>
      <c r="B12" s="82"/>
      <c r="C12" s="83"/>
    </row>
    <row r="13" spans="1:6" x14ac:dyDescent="0.3">
      <c r="A13" s="96"/>
      <c r="B13" s="22" t="s">
        <v>94</v>
      </c>
      <c r="C13" s="40">
        <v>142350000</v>
      </c>
    </row>
    <row r="14" spans="1:6" x14ac:dyDescent="0.3">
      <c r="A14" s="96"/>
      <c r="B14" s="22" t="s">
        <v>95</v>
      </c>
      <c r="C14" s="40">
        <v>0</v>
      </c>
      <c r="E14" t="s">
        <v>45</v>
      </c>
      <c r="F14" s="17">
        <v>0.7</v>
      </c>
    </row>
    <row r="15" spans="1:6" x14ac:dyDescent="0.3">
      <c r="A15" s="23" t="s">
        <v>30</v>
      </c>
      <c r="B15" s="94" t="s">
        <v>102</v>
      </c>
      <c r="C15" s="95"/>
    </row>
    <row r="16" spans="1:6" ht="89.25" customHeight="1" x14ac:dyDescent="0.3">
      <c r="A16" s="21" t="s">
        <v>31</v>
      </c>
      <c r="B16" s="92" t="s">
        <v>199</v>
      </c>
      <c r="C16" s="93"/>
    </row>
    <row r="17" spans="1:3" ht="28.5" customHeight="1" x14ac:dyDescent="0.3">
      <c r="A17" s="14" t="s">
        <v>38</v>
      </c>
      <c r="B17" s="77">
        <f>((C19+C20+C22+C23)-C26)*C25*C27</f>
        <v>75798929</v>
      </c>
      <c r="C17" s="77"/>
    </row>
    <row r="18" spans="1:3" x14ac:dyDescent="0.3">
      <c r="A18" s="23" t="s">
        <v>39</v>
      </c>
      <c r="B18" s="84" t="s">
        <v>34</v>
      </c>
      <c r="C18" s="85"/>
    </row>
    <row r="19" spans="1:3" x14ac:dyDescent="0.3">
      <c r="A19" s="80"/>
      <c r="B19" s="22" t="s">
        <v>35</v>
      </c>
      <c r="C19" s="41">
        <v>0</v>
      </c>
    </row>
    <row r="20" spans="1:3" x14ac:dyDescent="0.3">
      <c r="A20" s="81"/>
      <c r="B20" s="22" t="s">
        <v>36</v>
      </c>
      <c r="C20" s="41">
        <v>69986032</v>
      </c>
    </row>
    <row r="21" spans="1:3" x14ac:dyDescent="0.3">
      <c r="A21" s="81"/>
      <c r="B21" s="82" t="s">
        <v>37</v>
      </c>
      <c r="C21" s="83"/>
    </row>
    <row r="22" spans="1:3" x14ac:dyDescent="0.3">
      <c r="A22" s="81"/>
      <c r="B22" s="22" t="s">
        <v>94</v>
      </c>
      <c r="C22" s="41">
        <v>14235000</v>
      </c>
    </row>
    <row r="23" spans="1:3" ht="28.8" x14ac:dyDescent="0.3">
      <c r="A23" s="81"/>
      <c r="B23" s="22" t="s">
        <v>96</v>
      </c>
      <c r="C23" s="19">
        <v>0</v>
      </c>
    </row>
    <row r="24" spans="1:3" x14ac:dyDescent="0.3">
      <c r="A24" s="81"/>
      <c r="B24" s="82" t="s">
        <v>97</v>
      </c>
      <c r="C24" s="83"/>
    </row>
    <row r="25" spans="1:3" x14ac:dyDescent="0.3">
      <c r="A25" s="24"/>
      <c r="B25" s="22" t="s">
        <v>101</v>
      </c>
      <c r="C25" s="25">
        <v>1</v>
      </c>
    </row>
    <row r="26" spans="1:3" x14ac:dyDescent="0.3">
      <c r="A26" s="26"/>
      <c r="B26" s="22" t="s">
        <v>98</v>
      </c>
      <c r="C26" s="27">
        <v>8422103</v>
      </c>
    </row>
    <row r="27" spans="1:3" x14ac:dyDescent="0.3">
      <c r="A27" s="26"/>
      <c r="B27" s="22" t="s">
        <v>110</v>
      </c>
      <c r="C27" s="25">
        <v>1</v>
      </c>
    </row>
    <row r="28" spans="1:3" x14ac:dyDescent="0.3">
      <c r="A28" s="18" t="s">
        <v>89</v>
      </c>
      <c r="B28" s="77">
        <f>IFERROR(B17*(VLOOKUP(B15,Hoja2!$G$1:$H$6,2,0)),16666)</f>
        <v>53059250.299999997</v>
      </c>
      <c r="C28" s="77"/>
    </row>
    <row r="29" spans="1:3" ht="103.5" customHeight="1" x14ac:dyDescent="0.3">
      <c r="A29" s="21" t="s">
        <v>40</v>
      </c>
      <c r="B29" s="78" t="s">
        <v>200</v>
      </c>
      <c r="C29" s="79"/>
    </row>
    <row r="30" spans="1:3" ht="132" customHeight="1" x14ac:dyDescent="0.3">
      <c r="A30" s="21" t="s">
        <v>41</v>
      </c>
      <c r="B30" s="86" t="s">
        <v>198</v>
      </c>
      <c r="C30" s="87"/>
    </row>
    <row r="32" spans="1:3" x14ac:dyDescent="0.3">
      <c r="A32" s="26"/>
      <c r="B32" s="26"/>
      <c r="C32" s="26"/>
    </row>
    <row r="33" spans="1:3" ht="25.8" x14ac:dyDescent="0.3">
      <c r="A33" s="88" t="s">
        <v>169</v>
      </c>
      <c r="B33" s="88"/>
      <c r="C33" s="88"/>
    </row>
    <row r="34" spans="1:3" x14ac:dyDescent="0.3">
      <c r="A34" s="89" t="s">
        <v>172</v>
      </c>
      <c r="B34" s="89"/>
      <c r="C34" s="89"/>
    </row>
    <row r="35" spans="1:3" x14ac:dyDescent="0.3">
      <c r="A35" s="34" t="s">
        <v>151</v>
      </c>
      <c r="B35" s="34" t="s">
        <v>170</v>
      </c>
      <c r="C35" s="35" t="s">
        <v>171</v>
      </c>
    </row>
    <row r="36" spans="1:3" ht="26.4" x14ac:dyDescent="0.3">
      <c r="A36" s="36" t="s">
        <v>159</v>
      </c>
      <c r="B36" s="37" t="s">
        <v>22</v>
      </c>
      <c r="C36" s="36" t="s">
        <v>173</v>
      </c>
    </row>
    <row r="37" spans="1:3" ht="66" x14ac:dyDescent="0.3">
      <c r="A37" s="36" t="s">
        <v>160</v>
      </c>
      <c r="B37" s="37" t="s">
        <v>22</v>
      </c>
      <c r="C37" s="36" t="s">
        <v>152</v>
      </c>
    </row>
    <row r="38" spans="1:3" ht="39.6" x14ac:dyDescent="0.3">
      <c r="A38" s="36" t="s">
        <v>161</v>
      </c>
      <c r="B38" s="37" t="s">
        <v>22</v>
      </c>
      <c r="C38" s="36" t="s">
        <v>174</v>
      </c>
    </row>
    <row r="39" spans="1:3" ht="26.4" x14ac:dyDescent="0.3">
      <c r="A39" s="36" t="s">
        <v>162</v>
      </c>
      <c r="B39" s="37" t="s">
        <v>22</v>
      </c>
      <c r="C39" s="36" t="s">
        <v>153</v>
      </c>
    </row>
    <row r="40" spans="1:3" x14ac:dyDescent="0.3">
      <c r="A40" s="36" t="s">
        <v>163</v>
      </c>
      <c r="B40" s="37" t="s">
        <v>22</v>
      </c>
      <c r="C40" s="38"/>
    </row>
    <row r="41" spans="1:3" ht="26.4" x14ac:dyDescent="0.3">
      <c r="A41" s="36" t="s">
        <v>164</v>
      </c>
      <c r="B41" s="37" t="s">
        <v>22</v>
      </c>
      <c r="C41" s="36" t="s">
        <v>154</v>
      </c>
    </row>
    <row r="42" spans="1:3" ht="26.4" x14ac:dyDescent="0.3">
      <c r="A42" s="36" t="s">
        <v>165</v>
      </c>
      <c r="B42" s="37" t="s">
        <v>22</v>
      </c>
      <c r="C42" s="36" t="s">
        <v>155</v>
      </c>
    </row>
    <row r="43" spans="1:3" x14ac:dyDescent="0.3">
      <c r="A43" s="36" t="s">
        <v>166</v>
      </c>
      <c r="B43" s="37" t="s">
        <v>22</v>
      </c>
      <c r="C43" s="38" t="s">
        <v>156</v>
      </c>
    </row>
    <row r="44" spans="1:3" ht="26.4" x14ac:dyDescent="0.3">
      <c r="A44" s="36" t="s">
        <v>167</v>
      </c>
      <c r="B44" s="37" t="s">
        <v>22</v>
      </c>
      <c r="C44" s="38" t="s">
        <v>157</v>
      </c>
    </row>
    <row r="45" spans="1:3" ht="26.4" x14ac:dyDescent="0.3">
      <c r="A45" s="36" t="s">
        <v>168</v>
      </c>
      <c r="B45" s="37" t="s">
        <v>22</v>
      </c>
      <c r="C45" s="38" t="s">
        <v>158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72" t="s">
        <v>42</v>
      </c>
      <c r="B1" s="72"/>
      <c r="C1" s="72"/>
    </row>
    <row r="2" spans="1:3" ht="17.100000000000001" customHeight="1" x14ac:dyDescent="0.3">
      <c r="A2" s="32" t="s">
        <v>14</v>
      </c>
      <c r="B2" s="97" t="str">
        <f>'[2]AUTOS NOTA 321'!B2:C2</f>
        <v xml:space="preserve">SINIESTRO   LEGIS </v>
      </c>
      <c r="C2" s="74"/>
    </row>
    <row r="3" spans="1:3" ht="15.9" customHeight="1" x14ac:dyDescent="0.3">
      <c r="A3" s="5" t="s">
        <v>119</v>
      </c>
      <c r="B3" s="43" t="str">
        <f>'GENERALES NOTA 322'!B2:C2</f>
        <v>25320-31-89-001-2024-00142-00</v>
      </c>
      <c r="C3" s="43"/>
    </row>
    <row r="4" spans="1:3" x14ac:dyDescent="0.3">
      <c r="A4" s="5" t="s">
        <v>108</v>
      </c>
      <c r="B4" s="43" t="str">
        <f>'GENERALES NOTA 322'!B3:C3</f>
        <v>JUZGADO PROMISCUO DEL CIRCUITO DE GUADUAS CUNDINAMARCA</v>
      </c>
      <c r="C4" s="43"/>
    </row>
    <row r="5" spans="1:3" ht="29.1" customHeight="1" x14ac:dyDescent="0.3">
      <c r="A5" s="5" t="s">
        <v>120</v>
      </c>
      <c r="B5" s="43" t="str">
        <f>'GENERALES NOTA 322'!B4:C4</f>
        <v>1. INVERTRAC S.A. NIT. 800.136.310-5
2. ALLIANZ SEGUROS S.A. NIT. 860.026.182-5
3. FRONTERA ENERGY COLOMBIA CORP. NIT.830.126.302-2
4. SBS SEGUROS COLOMBIA S.A. NIT. 860.037.707-9
5. YEIMY YORGETD VASQUEZ VARONA C.C. 26.428.670</v>
      </c>
      <c r="C5" s="43"/>
    </row>
    <row r="6" spans="1:3" x14ac:dyDescent="0.3">
      <c r="A6" s="5" t="s">
        <v>121</v>
      </c>
      <c r="B6" s="43" t="str">
        <f>'GENERALES NOTA 322'!B5:C5</f>
        <v>MARCO ANTONIO NIETO ACUÑA C.C. 79.001.278</v>
      </c>
      <c r="C6" s="43"/>
    </row>
    <row r="7" spans="1:3" ht="43.5" customHeight="1" x14ac:dyDescent="0.3">
      <c r="A7" s="5" t="s">
        <v>122</v>
      </c>
      <c r="B7" s="43" t="str">
        <f>'GENERALES NOTA 322'!B6:C6</f>
        <v>DEMANDA DIRECTA</v>
      </c>
      <c r="C7" s="43"/>
    </row>
    <row r="8" spans="1:3" x14ac:dyDescent="0.3">
      <c r="A8" s="5" t="s">
        <v>99</v>
      </c>
      <c r="B8" s="43" t="s">
        <v>102</v>
      </c>
      <c r="C8" s="43"/>
    </row>
    <row r="9" spans="1:3" x14ac:dyDescent="0.3">
      <c r="A9" s="15" t="s">
        <v>39</v>
      </c>
      <c r="B9" s="98"/>
      <c r="C9" s="98"/>
    </row>
    <row r="10" spans="1:3" x14ac:dyDescent="0.3">
      <c r="A10" s="15" t="s">
        <v>141</v>
      </c>
      <c r="B10" s="43"/>
      <c r="C10" s="43"/>
    </row>
    <row r="11" spans="1:3" x14ac:dyDescent="0.3">
      <c r="A11" s="15" t="s">
        <v>140</v>
      </c>
      <c r="B11" s="99"/>
      <c r="C11" s="63"/>
    </row>
    <row r="12" spans="1:3" ht="28.8" x14ac:dyDescent="0.3">
      <c r="A12" s="5" t="s">
        <v>142</v>
      </c>
      <c r="B12" s="43"/>
      <c r="C12" s="43"/>
    </row>
    <row r="13" spans="1:3" ht="28.8" x14ac:dyDescent="0.3">
      <c r="A13" s="5" t="s">
        <v>143</v>
      </c>
      <c r="B13" s="43"/>
      <c r="C13" s="43"/>
    </row>
    <row r="14" spans="1:3" x14ac:dyDescent="0.3">
      <c r="A14" s="5" t="s">
        <v>144</v>
      </c>
      <c r="B14" s="97"/>
      <c r="C14" s="74"/>
    </row>
    <row r="15" spans="1:3" x14ac:dyDescent="0.3">
      <c r="A15" s="15" t="s">
        <v>145</v>
      </c>
      <c r="B15" s="43"/>
      <c r="C15" s="43"/>
    </row>
    <row r="16" spans="1:3" ht="100.5" customHeight="1" x14ac:dyDescent="0.3">
      <c r="A16" s="11" t="s">
        <v>146</v>
      </c>
      <c r="B16" s="63"/>
      <c r="C16" s="63"/>
    </row>
    <row r="17" ht="36.6" customHeight="1" x14ac:dyDescent="0.3"/>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100" t="s">
        <v>117</v>
      </c>
      <c r="B1" s="100"/>
      <c r="C1" s="100"/>
    </row>
    <row r="2" spans="1:3" x14ac:dyDescent="0.3">
      <c r="A2" s="32" t="s">
        <v>14</v>
      </c>
      <c r="B2" s="97" t="str">
        <f>'[2]AUTOS NOTA 321'!B2:C2</f>
        <v xml:space="preserve">SINIESTRO   LEGIS </v>
      </c>
      <c r="C2" s="74"/>
    </row>
    <row r="3" spans="1:3" ht="23.4" customHeight="1" x14ac:dyDescent="0.3">
      <c r="A3" s="5" t="s">
        <v>2</v>
      </c>
      <c r="B3" s="43" t="str">
        <f>'GENERALES NOTA 322'!B2:C2</f>
        <v>25320-31-89-001-2024-00142-00</v>
      </c>
      <c r="C3" s="43"/>
    </row>
    <row r="4" spans="1:3" x14ac:dyDescent="0.3">
      <c r="A4" s="5" t="s">
        <v>0</v>
      </c>
      <c r="B4" s="43" t="str">
        <f>'GENERALES NOTA 322'!B3:C3</f>
        <v>JUZGADO PROMISCUO DEL CIRCUITO DE GUADUAS CUNDINAMARCA</v>
      </c>
      <c r="C4" s="43"/>
    </row>
    <row r="5" spans="1:3" x14ac:dyDescent="0.3">
      <c r="A5" s="5" t="s">
        <v>91</v>
      </c>
      <c r="B5" s="43" t="str">
        <f>'GENERALES NOTA 322'!B4:C4</f>
        <v>1. INVERTRAC S.A. NIT. 800.136.310-5
2. ALLIANZ SEGUROS S.A. NIT. 860.026.182-5
3. FRONTERA ENERGY COLOMBIA CORP. NIT.830.126.302-2
4. SBS SEGUROS COLOMBIA S.A. NIT. 860.037.707-9
5. YEIMY YORGETD VASQUEZ VARONA C.C. 26.428.670</v>
      </c>
      <c r="C5" s="43"/>
    </row>
    <row r="6" spans="1:3" x14ac:dyDescent="0.3">
      <c r="A6" s="5" t="s">
        <v>1</v>
      </c>
      <c r="B6" s="43" t="str">
        <f>'GENERALES NOTA 322'!B5:C5</f>
        <v>MARCO ANTONIO NIETO ACUÑA C.C. 79.001.278</v>
      </c>
      <c r="C6" s="43"/>
    </row>
    <row r="7" spans="1:3" x14ac:dyDescent="0.3">
      <c r="A7" s="5" t="s">
        <v>92</v>
      </c>
      <c r="B7" s="43" t="str">
        <f>'GENERALES NOTA 322'!B6:C6</f>
        <v>DEMANDA DIRECTA</v>
      </c>
      <c r="C7" s="43"/>
    </row>
    <row r="8" spans="1:3" x14ac:dyDescent="0.3">
      <c r="A8" s="5" t="s">
        <v>99</v>
      </c>
      <c r="B8" s="43" t="str">
        <f>'GENERALES NOTA 325'!B8:C8</f>
        <v>PROBABLE GENERALES</v>
      </c>
      <c r="C8" s="43"/>
    </row>
    <row r="9" spans="1:3" x14ac:dyDescent="0.3">
      <c r="A9" s="15" t="s">
        <v>39</v>
      </c>
      <c r="B9" s="101">
        <f>'GENERALES  NOTA 324 -478'!B17:C17</f>
        <v>75798929</v>
      </c>
      <c r="C9" s="101"/>
    </row>
    <row r="10" spans="1:3" x14ac:dyDescent="0.3">
      <c r="A10" s="5" t="s">
        <v>111</v>
      </c>
      <c r="B10" s="102">
        <v>25000000</v>
      </c>
      <c r="C10" s="102"/>
    </row>
    <row r="11" spans="1:3" ht="41.1" customHeight="1" x14ac:dyDescent="0.3">
      <c r="A11" s="5" t="s">
        <v>150</v>
      </c>
      <c r="B11" s="43"/>
      <c r="C11" s="43"/>
    </row>
    <row r="12" spans="1:3" ht="41.1" hidden="1" customHeight="1" x14ac:dyDescent="0.3">
      <c r="A12" s="5" t="s">
        <v>114</v>
      </c>
      <c r="B12" s="43"/>
      <c r="C12" s="43"/>
    </row>
    <row r="13" spans="1:3" ht="18.75" customHeight="1" x14ac:dyDescent="0.3">
      <c r="A13" s="5" t="s">
        <v>115</v>
      </c>
      <c r="B13" s="103"/>
      <c r="C13" s="103"/>
    </row>
    <row r="14" spans="1:3" x14ac:dyDescent="0.3">
      <c r="A14" s="5" t="s">
        <v>116</v>
      </c>
      <c r="B14" s="43"/>
      <c r="C14" s="43"/>
    </row>
    <row r="20" spans="4:8" x14ac:dyDescent="0.3">
      <c r="D20" t="str">
        <f t="shared" ref="D20:H20" si="0">UPPER(D18)</f>
        <v/>
      </c>
      <c r="E20" t="str">
        <f t="shared" si="0"/>
        <v/>
      </c>
      <c r="F20" t="str">
        <f t="shared" si="0"/>
        <v/>
      </c>
      <c r="G20" t="str">
        <f t="shared" si="0"/>
        <v/>
      </c>
      <c r="H20" t="str">
        <f t="shared" si="0"/>
        <v/>
      </c>
    </row>
    <row r="21" spans="4:8" x14ac:dyDescent="0.3">
      <c r="D21" t="str">
        <f t="shared" ref="D21:H21" si="1">UPPER(D19)</f>
        <v/>
      </c>
      <c r="E21" t="str">
        <f t="shared" si="1"/>
        <v/>
      </c>
      <c r="F21" t="str">
        <f t="shared" si="1"/>
        <v/>
      </c>
      <c r="G21" t="str">
        <f t="shared" si="1"/>
        <v/>
      </c>
      <c r="H21" t="str">
        <f t="shared" si="1"/>
        <v/>
      </c>
    </row>
    <row r="22" spans="4:8" x14ac:dyDescent="0.3">
      <c r="D22" t="str">
        <f t="shared" ref="D22:H22" si="2">UPPER(D20)</f>
        <v/>
      </c>
      <c r="E22" t="str">
        <f t="shared" si="2"/>
        <v/>
      </c>
      <c r="F22" t="str">
        <f t="shared" si="2"/>
        <v/>
      </c>
      <c r="G22" t="str">
        <f t="shared" si="2"/>
        <v/>
      </c>
      <c r="H22" t="str">
        <f t="shared" si="2"/>
        <v/>
      </c>
    </row>
    <row r="23" spans="4:8" x14ac:dyDescent="0.3">
      <c r="D23" t="str">
        <f>UPPER(D21)</f>
        <v/>
      </c>
      <c r="E23" t="str">
        <f t="shared" ref="E23:H23" si="3">UPPER(E21)</f>
        <v/>
      </c>
      <c r="F23" t="str">
        <f t="shared" si="3"/>
        <v/>
      </c>
      <c r="G23" t="str">
        <f t="shared" si="3"/>
        <v/>
      </c>
      <c r="H23" t="str">
        <f t="shared" si="3"/>
        <v/>
      </c>
    </row>
    <row r="24" spans="4:8" x14ac:dyDescent="0.3">
      <c r="D24" t="str">
        <f t="shared" ref="D24:H24" si="4">UPPER(D22)</f>
        <v/>
      </c>
      <c r="E24" t="str">
        <f t="shared" si="4"/>
        <v/>
      </c>
      <c r="F24" t="str">
        <f t="shared" si="4"/>
        <v/>
      </c>
      <c r="G24" t="str">
        <f t="shared" si="4"/>
        <v/>
      </c>
      <c r="H24" t="str">
        <f t="shared" si="4"/>
        <v/>
      </c>
    </row>
    <row r="25" spans="4:8" x14ac:dyDescent="0.3">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100" t="s">
        <v>118</v>
      </c>
      <c r="B1" s="100"/>
      <c r="C1" s="100"/>
    </row>
    <row r="2" spans="1:3" ht="14.1" customHeight="1" x14ac:dyDescent="0.3">
      <c r="A2" s="13" t="s">
        <v>14</v>
      </c>
      <c r="B2" s="97" t="str">
        <f>'[2]AUTOS NOTA 321'!B2:C2</f>
        <v xml:space="preserve">SINIESTRO   LEGIS </v>
      </c>
      <c r="C2" s="74"/>
    </row>
    <row r="3" spans="1:3" x14ac:dyDescent="0.3">
      <c r="A3" s="5" t="s">
        <v>2</v>
      </c>
      <c r="B3" s="43" t="str">
        <f>'GENERALES NOTA 322'!B2:C2</f>
        <v>25320-31-89-001-2024-00142-00</v>
      </c>
      <c r="C3" s="43"/>
    </row>
    <row r="4" spans="1:3" x14ac:dyDescent="0.3">
      <c r="A4" s="5" t="s">
        <v>0</v>
      </c>
      <c r="B4" s="43" t="str">
        <f>'GENERALES NOTA 322'!B3:C3</f>
        <v>JUZGADO PROMISCUO DEL CIRCUITO DE GUADUAS CUNDINAMARCA</v>
      </c>
      <c r="C4" s="43"/>
    </row>
    <row r="5" spans="1:3" x14ac:dyDescent="0.3">
      <c r="A5" s="5" t="s">
        <v>91</v>
      </c>
      <c r="B5" s="43" t="str">
        <f>'GENERALES NOTA 322'!B4:C4</f>
        <v>1. INVERTRAC S.A. NIT. 800.136.310-5
2. ALLIANZ SEGUROS S.A. NIT. 860.026.182-5
3. FRONTERA ENERGY COLOMBIA CORP. NIT.830.126.302-2
4. SBS SEGUROS COLOMBIA S.A. NIT. 860.037.707-9
5. YEIMY YORGETD VASQUEZ VARONA C.C. 26.428.670</v>
      </c>
      <c r="C5" s="43"/>
    </row>
    <row r="6" spans="1:3" x14ac:dyDescent="0.3">
      <c r="A6" s="5" t="s">
        <v>1</v>
      </c>
      <c r="B6" s="43" t="str">
        <f>'GENERALES NOTA 322'!B5:C5</f>
        <v>MARCO ANTONIO NIETO ACUÑA C.C. 79.001.278</v>
      </c>
      <c r="C6" s="43"/>
    </row>
    <row r="7" spans="1:3" x14ac:dyDescent="0.3">
      <c r="A7" s="5" t="s">
        <v>92</v>
      </c>
      <c r="B7" s="43" t="str">
        <f>'GENERALES NOTA 322'!B6:C6</f>
        <v>DEMANDA DIRECTA</v>
      </c>
      <c r="C7" s="43"/>
    </row>
    <row r="8" spans="1:3" x14ac:dyDescent="0.3">
      <c r="A8" s="5" t="s">
        <v>112</v>
      </c>
      <c r="B8" s="43" t="str">
        <f>'GENERALES NOTA 325'!B8:C8</f>
        <v>PROBABLE GENERALES</v>
      </c>
      <c r="C8" s="43"/>
    </row>
    <row r="9" spans="1:3" ht="24" customHeight="1" x14ac:dyDescent="0.3">
      <c r="A9" s="5" t="s">
        <v>113</v>
      </c>
      <c r="B9" s="43"/>
      <c r="C9" s="43"/>
    </row>
    <row r="10" spans="1:3" ht="88.5" customHeight="1" x14ac:dyDescent="0.3">
      <c r="A10" s="5" t="s">
        <v>147</v>
      </c>
      <c r="B10" s="43"/>
      <c r="C10" s="43"/>
    </row>
    <row r="11" spans="1:3" ht="43.5" customHeight="1" x14ac:dyDescent="0.3">
      <c r="A11" s="106"/>
      <c r="B11" s="106"/>
      <c r="C11" s="106"/>
    </row>
    <row r="12" spans="1:3" hidden="1" x14ac:dyDescent="0.3">
      <c r="A12" s="107"/>
      <c r="B12" s="107"/>
      <c r="C12" s="107"/>
    </row>
    <row r="13" spans="1:3" ht="18" x14ac:dyDescent="0.3">
      <c r="A13" s="100" t="s">
        <v>148</v>
      </c>
      <c r="B13" s="100"/>
      <c r="C13" s="100"/>
    </row>
    <row r="14" spans="1:3" x14ac:dyDescent="0.3">
      <c r="A14" s="23" t="s">
        <v>30</v>
      </c>
      <c r="B14" s="94" t="s">
        <v>43</v>
      </c>
      <c r="C14" s="95"/>
    </row>
    <row r="15" spans="1:3" ht="28.8" x14ac:dyDescent="0.3">
      <c r="A15" s="21" t="s">
        <v>31</v>
      </c>
      <c r="B15" s="92"/>
      <c r="C15" s="93"/>
    </row>
    <row r="16" spans="1:3" ht="28.8" x14ac:dyDescent="0.3">
      <c r="A16" s="14" t="s">
        <v>38</v>
      </c>
      <c r="B16" s="77">
        <f>((C18+C19+C21+C22)-C25)*C24*C26</f>
        <v>100000000</v>
      </c>
      <c r="C16" s="77"/>
    </row>
    <row r="17" spans="1:3" x14ac:dyDescent="0.3">
      <c r="A17" s="23" t="s">
        <v>39</v>
      </c>
      <c r="B17" s="84" t="s">
        <v>34</v>
      </c>
      <c r="C17" s="85"/>
    </row>
    <row r="18" spans="1:3" x14ac:dyDescent="0.3">
      <c r="A18" s="80"/>
      <c r="B18" s="22" t="s">
        <v>35</v>
      </c>
      <c r="C18" s="19">
        <v>100000000</v>
      </c>
    </row>
    <row r="19" spans="1:3" x14ac:dyDescent="0.3">
      <c r="A19" s="81"/>
      <c r="B19" s="22" t="s">
        <v>36</v>
      </c>
      <c r="C19" s="19">
        <v>0</v>
      </c>
    </row>
    <row r="20" spans="1:3" x14ac:dyDescent="0.3">
      <c r="A20" s="81"/>
      <c r="B20" s="82" t="s">
        <v>37</v>
      </c>
      <c r="C20" s="83"/>
    </row>
    <row r="21" spans="1:3" x14ac:dyDescent="0.3">
      <c r="A21" s="81"/>
      <c r="B21" s="22" t="s">
        <v>94</v>
      </c>
      <c r="C21" s="19">
        <v>0</v>
      </c>
    </row>
    <row r="22" spans="1:3" ht="28.8" x14ac:dyDescent="0.3">
      <c r="A22" s="81"/>
      <c r="B22" s="22" t="s">
        <v>96</v>
      </c>
      <c r="C22" s="19">
        <v>0</v>
      </c>
    </row>
    <row r="23" spans="1:3" x14ac:dyDescent="0.3">
      <c r="A23" s="81"/>
      <c r="B23" s="82" t="s">
        <v>97</v>
      </c>
      <c r="C23" s="83"/>
    </row>
    <row r="24" spans="1:3" x14ac:dyDescent="0.3">
      <c r="A24" s="24"/>
      <c r="B24" s="22" t="s">
        <v>101</v>
      </c>
      <c r="C24" s="25">
        <v>1</v>
      </c>
    </row>
    <row r="25" spans="1:3" x14ac:dyDescent="0.3">
      <c r="A25" s="26"/>
      <c r="B25" s="22" t="s">
        <v>98</v>
      </c>
      <c r="C25" s="27">
        <v>0</v>
      </c>
    </row>
    <row r="26" spans="1:3" x14ac:dyDescent="0.3">
      <c r="A26" s="26"/>
      <c r="B26" s="22" t="s">
        <v>110</v>
      </c>
      <c r="C26" s="25">
        <v>1</v>
      </c>
    </row>
    <row r="27" spans="1:3" x14ac:dyDescent="0.3">
      <c r="A27" s="18" t="s">
        <v>89</v>
      </c>
      <c r="B27" s="77">
        <f>IFERROR(B16*(VLOOKUP(B14,Hoja2!$G$1:$H$6,2,0)),16666)</f>
        <v>16666</v>
      </c>
      <c r="C27" s="77"/>
    </row>
    <row r="28" spans="1:3" ht="95.25" customHeight="1" x14ac:dyDescent="0.3">
      <c r="A28" s="33" t="s">
        <v>149</v>
      </c>
      <c r="B28" s="104"/>
      <c r="C28" s="105"/>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100</v>
      </c>
    </row>
    <row r="2" spans="1:1" x14ac:dyDescent="0.3">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46</v>
      </c>
      <c r="B1" t="s">
        <v>21</v>
      </c>
      <c r="C1" s="8" t="s">
        <v>20</v>
      </c>
      <c r="D1" s="8" t="s">
        <v>47</v>
      </c>
      <c r="E1" s="3" t="s">
        <v>5</v>
      </c>
      <c r="F1" s="2" t="s">
        <v>45</v>
      </c>
      <c r="G1" s="2" t="s">
        <v>102</v>
      </c>
      <c r="H1" s="4">
        <v>0.7</v>
      </c>
      <c r="I1" t="s">
        <v>3</v>
      </c>
      <c r="J1" t="s">
        <v>65</v>
      </c>
      <c r="L1" t="s">
        <v>109</v>
      </c>
      <c r="N1" s="2" t="s">
        <v>138</v>
      </c>
    </row>
    <row r="2" spans="1:14" x14ac:dyDescent="0.3">
      <c r="A2" t="s">
        <v>51</v>
      </c>
      <c r="B2" t="s">
        <v>22</v>
      </c>
      <c r="C2" t="s">
        <v>55</v>
      </c>
      <c r="D2" s="2" t="s">
        <v>48</v>
      </c>
      <c r="E2" s="1" t="s">
        <v>8</v>
      </c>
      <c r="F2" s="2" t="s">
        <v>43</v>
      </c>
      <c r="G2" s="2" t="s">
        <v>103</v>
      </c>
      <c r="H2" s="4">
        <v>0.25</v>
      </c>
      <c r="I2" t="s">
        <v>61</v>
      </c>
      <c r="J2" t="s">
        <v>66</v>
      </c>
      <c r="L2" t="s">
        <v>93</v>
      </c>
      <c r="N2" s="2" t="s">
        <v>139</v>
      </c>
    </row>
    <row r="3" spans="1:14" x14ac:dyDescent="0.3">
      <c r="A3" t="s">
        <v>52</v>
      </c>
      <c r="C3" t="s">
        <v>56</v>
      </c>
      <c r="D3" s="2" t="s">
        <v>49</v>
      </c>
      <c r="E3" s="1" t="s">
        <v>9</v>
      </c>
      <c r="F3" s="2" t="s">
        <v>44</v>
      </c>
      <c r="G3" s="2" t="s">
        <v>104</v>
      </c>
      <c r="H3" s="4">
        <v>0.55000000000000004</v>
      </c>
      <c r="I3" t="s">
        <v>62</v>
      </c>
      <c r="J3" t="s">
        <v>67</v>
      </c>
      <c r="N3" s="2" t="s">
        <v>43</v>
      </c>
    </row>
    <row r="4" spans="1:14" x14ac:dyDescent="0.3">
      <c r="A4" t="s">
        <v>53</v>
      </c>
      <c r="C4" t="s">
        <v>57</v>
      </c>
      <c r="E4" s="1" t="s">
        <v>10</v>
      </c>
      <c r="G4" s="2" t="s">
        <v>105</v>
      </c>
      <c r="H4" s="4">
        <v>0.15</v>
      </c>
      <c r="I4" t="s">
        <v>63</v>
      </c>
      <c r="J4" t="s">
        <v>68</v>
      </c>
      <c r="N4" s="2"/>
    </row>
    <row r="5" spans="1:14" x14ac:dyDescent="0.3">
      <c r="A5" t="s">
        <v>54</v>
      </c>
      <c r="E5" s="1" t="s">
        <v>6</v>
      </c>
      <c r="G5" s="2" t="s">
        <v>106</v>
      </c>
      <c r="H5" s="4">
        <v>0.7</v>
      </c>
      <c r="I5" t="s">
        <v>64</v>
      </c>
      <c r="J5" t="s">
        <v>69</v>
      </c>
      <c r="N5" s="2"/>
    </row>
    <row r="6" spans="1:14" x14ac:dyDescent="0.3">
      <c r="E6" s="1" t="s">
        <v>7</v>
      </c>
      <c r="G6" s="2" t="s">
        <v>107</v>
      </c>
      <c r="H6" s="4">
        <v>0.3</v>
      </c>
      <c r="J6" t="s">
        <v>70</v>
      </c>
      <c r="N6" s="2"/>
    </row>
    <row r="7" spans="1:14" x14ac:dyDescent="0.3">
      <c r="E7" s="1" t="s">
        <v>12</v>
      </c>
      <c r="G7" s="2" t="s">
        <v>43</v>
      </c>
      <c r="N7" s="2" t="s">
        <v>43</v>
      </c>
    </row>
    <row r="8" spans="1:14" x14ac:dyDescent="0.3">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Carlos Esteban Franco Zuluaga</cp:lastModifiedBy>
  <dcterms:created xsi:type="dcterms:W3CDTF">2020-12-07T14:41:17Z</dcterms:created>
  <dcterms:modified xsi:type="dcterms:W3CDTF">2025-03-03T23:18:45Z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