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9F384F81-631D-40C8-A887-BB4DDBA0A4B4}" xr6:coauthVersionLast="47" xr6:coauthVersionMax="47" xr10:uidLastSave="{00000000-0000-0000-0000-000000000000}"/>
  <bookViews>
    <workbookView xWindow="-28920" yWindow="-75" windowWidth="29040" windowHeight="15720"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 i="8" l="1"/>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<sst xmlns="http://schemas.openxmlformats.org/spreadsheetml/2006/main" count="261" uniqueCount="192">
  <si>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</si>
  <si>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</si>
  <si>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</si>
  <si>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</si>
  <si>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</si>
  <si>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</si>
  <si>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</si>
  <si>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</si>
  <si>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</si>
  <si>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</si>
  <si>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</si>
  <si>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</si>
  <si>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</si>
  <si>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</si>
  <si>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</si>
  <si>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</si>
  <si>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</si>
  <si>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</si>
  <si>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</si>
  <si>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</si>
  <si>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</si>
  <si>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</si>
  <si>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</si>
  <si>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</si>
  <si>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</si>
  <si>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</si>
  <si>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</si>
  <si>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</si>
  <si>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</si>
  <si>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</si>
  <si>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</si>
  <si>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</si>
  <si>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</si>
  <si>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</si>
  <si>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</si>
  <si>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</si>
  <si>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</si>
  <si>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</si>
  <si>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</si>
  <si>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</si>
  <si>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</si>
  <si>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</si>
  <si>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</si>
  <si>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</si>
  <si>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</si>
  <si>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</si>
  <si>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</si>
  <si>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</si>
  <si>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</si>
  <si>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</si>
  <si>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</si>
  <si>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</si>
  <si>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</si>
  <si>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</si>
  <si>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</si>
  <si>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</si>
  <si>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</si>
  <si>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</si>
  <si>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</si>
  <si>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</si>
  <si>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</si>
  <si>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</si>
  <si>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</si>
  <si>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</si>
  <si>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</si>
  <si>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</si>
  <si>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</si>
  <si>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</si>
  <si>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</si>
  <si>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</si>
  <si>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</si>
  <si>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</si>
  <si>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</si>
  <si>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</si>
  <si>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</si>
  <si>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</si>
  <si>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</si>
  <si>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</si>
  <si>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</si>
  <si>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</si>
  <si>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</si>
  <si>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</si>
  <si>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</si>
  <si>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</si>
  <si>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</si>
  <si>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</si>
  <si>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</si>
  <si>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</si>
  <si>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</si>
  <si>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</si>
  <si>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</si>
  <si>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</si>
  <si>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</si>
  <si>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</si>
  <si>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</si>
  <si>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</si>
  <si>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</si>
  <si>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</si>
  <si>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</si>
  <si>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</si>
  <si>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</si>
  <si>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</si>
  <si>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</si>
  <si>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</si>
  <si>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</si>
  <si>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</si>
  <si>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</si>
  <si>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</si>
  <si>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</si>
  <si>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</si>
  <si>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</si>
  <si>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</si>
  <si>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</si>
  <si>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</si>
  <si>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</si>
  <si>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</si>
  <si>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</si>
  <si>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</si>
  <si>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</si>
  <si>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</si>
  <si>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</si>
  <si>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</si>
  <si>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</si>
  <si>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</si>
  <si>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</si>
  <si>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</si>
  <si>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</si>
  <si>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</si>
  <si>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</si>
  <si>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</si>
  <si>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</si>
  <si>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</si>
  <si>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</si>
  <si>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</si>
  <si>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</si>
  <si>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</si>
  <si>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</si>
  <si>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</si>
  <si>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</si>
  <si>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</si>
  <si>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</si>
  <si>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</si>
  <si>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</si>
  <si>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</si>
  <si>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</si>
  <si>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</si>
  <si>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</si>
  <si>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</si>
  <si>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</si>
  <si>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</si>
  <si>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</si>
  <si>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</si>
  <si>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</si>
  <si>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</si>
  <si>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</si>
  <si>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</si>
  <si>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</si>
  <si>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</si>
  <si>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</si>
  <si>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</si>
  <si>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</si>
  <si>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</si>
  <si>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</si>
  <si>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</si>
  <si>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</si>
  <si>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</si>
  <si>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</si>
  <si>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</si>
  <si>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</si>
  <si>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</si>
  <si>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</si>
  <si>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12 de septiembre de 2024</t>
  </si>
  <si>
    <t>15 de octubre de 2024</t>
  </si>
  <si>
    <t>Kelly Johana Fuentes Bedoya</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</si>
  <si>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se le otorgó una incapacidad médica por parte de LA CLINICA SOMA de 313 días. Por su parte, el INSTITUTO NACIONAL DE MEDICINA LEGAL Y CIENCIAS FORENSES determinó una incapacidad médico legal provisional de 55 días y unas secuelas medico legales que persisten en la actualidad. Sin perjuicio de lo anterior el DR. JOSÉ WILLIAM VARGAS ARENAS (médico especialista en salud ocupacional)  estableció que el señor ANDRES MAURICIO PEÑA PANIAGUA padece un porcentaje de pérdida de capacidad laboral y ocupacional equivalente al 23,06%.</t>
  </si>
  <si>
    <t>Daño a la vida de relación</t>
  </si>
  <si>
    <t>EXCEPCIONES DE FONDO FRENTE A LA INEXISTENTE RESPONSABILIDAD DERIVADA DEL ACCIDENTE DE TRÁNSITO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ANDRÉS MAURICIO PEÑA EN LA PRODUCCIÓN DEL DAÑO
4. IMPROCEDENCIA DEL RECONOCIMIENTO DEL LUCRO CESANTE
5. TASACIÓN EXORBITANTE DEL DAÑO MORAL
6. INEXISTENCIA DE ELEMENTOS PROBATORIOS QUE PERMITAN ACREDITAR EL DAÑO A LA VIDA DE RELACIÓN Y EXCESIVA TASACIÓN
7. GENÉRICA O INNOMINADA
8. FALTA DE LEGITIMACIÓN EN LA CAUSA POR ACTIVA DE LUISA FERNANDA BETANCOURT CAÑAS
9. GENÉRICA O INNOMINADA
EXCEPCIONES DE FONDO FRENTE AL CONTRATO DE SEGURO
1.  INEXISTENCIA DE OBLIGACIÓN A INDEMNIZAR A CARGO DE ALLIANZ SEGUROS S.A. POR INCUMPLIMIENTO DE LAS CARGAS DEL ARTÍCULO 1077 DEL CÓDIGO DE COMERCIO.
2. RIESGOS EXPRESAMENTE EXCLUIDOS EN LA PÓLIZA DE SEGURO NO. 023096704/0.
3. IMPROCEDENCIA DEL COBRO DE INTERESES MORATORIOS PREVISTOS EN EL ARTÍCULO 1080 DEL C. CO.
4. CARÁCTER MERAMENTE INDEMNIZATORIO DE LOS CONTRATOS DE SEGURO
5. EN CUALQUIER CASO, DE NINGUNA FORMA SE PODRÁ EXCEDER EL LÍMITE DE VALOR ASEGURADO
6. DISPONIBILIDAD DEL VALOR ASEGURADO
7. GENÉRICA O INNOMINADA</t>
  </si>
  <si>
    <t xml:space="preserve">Como liquidación objetiva de perjuicios se llegó a la suma de $162.720.667  con base en los siguientes argumentos fácticos y jurídicos: 
1.	Daño Moral: $90.000.000
Se tomó como daño moral la suma de $30.000.000 para la víctima directa, $20.000.000 para su compañera permanente Luisa Betancourt, y $20.000.000 para cada uno de sus hijos David Alexander y Mari Fernanda Peña Betancourt. Este valor se fijó teniendo en cuenta que la Corte Suprema de Justicia en Sentencia SC5885-2016 determinó plausible reconocer a la víctima de un accidente de tránsito, quien sufrió una PCL del 20,65%, una indemnización de 15 millones, pero además teniendo en cuenta que en eventos más recientes como la sentencia SC780 de 2020 a una víctima que sufrió trauma craneano y fractura frontal de mediana gravedad se le reconoció 30 millones y a su hijo la suma de 20 millones. Así pues, aplicando estos al caso concreto donde el señor Andrés Peña acreditó una PCL del 23,06% derivada de las lesiones de fractura de clavícula, trauma de hombro y luxación de la articulación del hombro que han generado dolor a la movilidad y que según la historia clínica de Clínica Soma ha tenido al menos 265 días incapacitado, es plausible reconocer la suma propuesta.
2.	Daño a la vida en relación: $20.000.000
Se tomó como daño a la vida en relación la suma de $20.000.000, y se reconocerá exclusivamente a la víctima directa, teniendo en cuenta que el señor Andrés Mauricio Peña sufrió múltiples lesiones en el hecho de tránsito, contando con un dictamen de pérdida de capacidad laboral del 23,06% emitido por médico especialista en salud ocupacional, en el cual se indicó como origen de la misma un “accidente” y teniendo en cuenta especialmente que las condiciones de su existencia si podrían tornarse más gravosas debido a la limitación en la articulación del hombro-brazo debido a las fracturas sufridas, más aún cuando el rol laboral del lesionado era auxiliar de bodega, situación que puede limitar sus funciones y comoquiera que según el informe de medicina legal el señor Peña presenta secuelas como deformidad física que afecta el cuerpo de carácter permanente, por lo ostensible de la cicatriz descrita (cirugía a nivel de clavícula y hombro); Perturbación funcional de miembro superior derecho de carácter permanente; por la limitación a los arcos de movimiento del hombro.  Lo anterior, en atención al citado criterio jurisprudencial de la Corte Suprema de Justicia en Sentencia del 06/05/2016, SC5885-2016, en donde se reconoció una indemnización para la víctima directa de 20 millones y quien fue calificada con un 20.65% de PCL como consecuencia de un hecho de tránsito. Por otro lado, debe decirse que no se reconocerá esta tipología de perjuicio a las víctimas indirectas por cuanto no se presume y de las pruebas adosadas a la demanda no se observa si quiera algún indicio de la afectación en su proyecto de vida, condiciones de existencia o relación externa con el mundo, de tal suerte que no hay prueba de que hayan presentado este daño. 
3.	Lucro cesante: $52.720.667
Para la tasación del lucro cesante se tiene en cuenta que (i) de acuerdo con certificación laboral, el señor Andrés Peña para el 9 de noviembre de 2022 devengaba un millón de pesos, por ende se indexó dicho rubro con el IPC de septiembre 2024, lo que arroja un valor de $1.084.836, (ii) se tiene en cuenta la edad del lesionado al momento del accidente (38 años) para definir la expectativa de vida que corresponde a 42,7 años (512,37 meses) y (iii) se toma en cuenta la PCL del 23,06% para definir el IBL para aplicar la respectiva formula, por ende el cálculo se realiza con un valor de $250.000.
Como lucro cesante consolidado desde el 9 de noviembre de 2022 hasta el 16 de octubre de 2024 han transcurrido 23,23 meses y el valor asciende a $6.132.759
Como lucro cesante futuro se calcula desde el 17 de octubre de 2024 hasta por la expectativa de vida (489,14 meses), lo que arroja un valor de $46.587.908
4. Deducible: $0 La póliza no tiene deducible para el amparo de RCE
</t>
  </si>
  <si>
    <t>La contingencia se califica como PROBABLE, por cuanto, la póliza presta acobertura material y temporal, además de las pruebas aportadas con la demanda se encuentra acreditada la responsabilidad del asegurado en el accidente de tránsito que se analiza. 
Lo primero que debe tomarse en consideración, es que la Póliza Automóviles Individual Livianos Particulares No. 023096704/0, cuyo asegurado es Kelly Fuentes Bedoya, presta cobertura material y temporal, de conformidad con los hechos y pretensiones expuestas en el líbelo de la demanda. Frente a la cobertura temporal, debe señalarse que el accidente de tránsito ocurrió el 09 de noviembre de 2022, es decir, dentro del periodo de vigencia de la póliza, comprendida entre el 23 de mayo de 2022 y el 22 de mayo de 2023.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del conductor del vehículo asegurado de placas IUA-598, toda vez que (i) en el Informe Policial de Accidente de Tránsito se consignó como hipótesis la codificada con el número 123 y que corresponde a “no respetar prelación de intersecciones o giros”  (ii) Lo que resulta coherente con el bosquejo topográfico que acompaña el IPAT y que da cuenta del desplazamiento y prelación que tenía sobre la vía la motocicleta en la que se transportaba la víctima, entre tanto el vehículo asegurado debía atender una señal de “PARE” para poder incorporarse sobre la vía (iii) Asi mismo, obra en el expediente una copia del proceso contravencional que se adelantó por el hecho ante la secretaria de movilidad- subsecretaria legal unidad de inspecciones de la ciudad de Medellín, en donde se observa que el conductor del vehiculo asegurado acepto la responsabilidad en el hecho indicando que le falto “un poco de precaución al momento de observar quien más viene” razón por la cual la secretaría de movilidad declaró al señor Cecil Eduardo Fuentes conductor del vehículo asegurado de placas IUA-598, además con las pruebas existentes no se evidencia la configuración de algún eximente de responsabilidad. Por lo indicado, la contingencia se califica como probable.
Lo anterior, sin perjuicio del carácter contingente del proceso.</t>
  </si>
  <si>
    <t>023096704/0</t>
  </si>
  <si>
    <t>IUA598</t>
  </si>
  <si>
    <t>de acuerdo con las excepciones</t>
  </si>
  <si>
    <t>ok</t>
  </si>
  <si>
    <t>SINIESTRO 120446818 -  APL. 204314</t>
  </si>
  <si>
    <t xml:space="preserve">CONCEPTO DE CONCILIACIÓN 330 </t>
  </si>
  <si>
    <t xml:space="preserve">SUMA SOLICITADA </t>
  </si>
  <si>
    <t>COMENTARIOS ABOGADO EXTERNO</t>
  </si>
  <si>
    <t>AUTORIZACIÓN COMPAÑÍA SUMA</t>
  </si>
  <si>
    <t xml:space="preserve">AUTORIZACIÓN COMPAÑÍA COMENTARIOS </t>
  </si>
  <si>
    <t>11001310300520240036100.</t>
  </si>
  <si>
    <t xml:space="preserve">Se autoriza iniciar conciliacion, pago rapido 10 dias. </t>
  </si>
  <si>
    <r>
      <rPr>
        <b/>
        <sz val="11"/>
        <color theme="1"/>
        <rFont val="Calibri"/>
        <family val="2"/>
        <scheme val="minor"/>
      </rPr>
      <t>09/ENE/2025:
Dra. t</t>
    </r>
    <r>
      <rPr>
        <sz val="11"/>
        <color theme="1"/>
        <rFont val="Calibri"/>
        <family val="2"/>
        <scheme val="minor"/>
      </rPr>
      <t xml:space="preserve">e confirmamos que, de acuerdo con los acercamientos conciliatorios que realizamos, la parte demandante ha manifestado que la cifra para cerrar el asunto es de mínimo 120 millones, la suma autorizada actualmente es de 100 millones.
Por otra parte, nuestra liquidación es de $162.720.667; La suma de 120 millones implicaría un reconocimiento de 73,74% de esa liquidación objetiva. 
Por tanto, queremos solicitar muy respetuosamente, el aumento de la cifra autorizada para poder cerrar este siniestro o si consideran, podríamos esperar a la audiencia inicial para intentar mediar con apoyo del señor Juez.
Quedamos atentos a sus valiosos comentarios e instrucciones.
</t>
    </r>
    <r>
      <rPr>
        <b/>
        <sz val="11"/>
        <color theme="1"/>
        <rFont val="Calibri"/>
        <family val="2"/>
        <scheme val="minor"/>
      </rPr>
      <t>_________________________________
20/DIC/2024: ACERCAMIENTOS CONCILIATORIOS</t>
    </r>
    <r>
      <rPr>
        <sz val="11"/>
        <color theme="1"/>
        <rFont val="Calibri"/>
        <family val="2"/>
        <scheme val="minor"/>
      </rPr>
      <t xml:space="preserve">
Estimada doctora,
Comedidamente informamos que, en el presente proceso realizamos acercamientos con la parte demandante, ofreciendo finalmente la suma total autorizada por valor de $80.000.000 como fórmula de arreglo, sin embargo, el apoderado de la parte demandante indicó que sus representados estarían dispuestos a llegar a un acuerdo por una suma de $130.000.000 como mínimo.
No obstante, el apoderado indicó que si llega a existir una nueva propuesta por parte de la compañía, él buscaría la forma de persuadir a sus representados para acortar la brecha que existe y así encontrar una forma de terminar el proceso con un acuerdo por transacción.
En ese orden de ideas, solicitamos respetuosamente la suma de 100 millones de pesos, considerando que podemos persuadirlos y así lograr llegar a algún acuerdo. 
___________________________________________________________
En este caso se solicita autorización de suma para conciliar ya que póliza presta cobertura y la responsabilidad de nuestro asegurado se encuentra probada a través del IPAT, el croquis y además fue aceptada en el trámite contravencional adelantado por la Secretaría de tránsito de Medellín.
El valor de las pretensiones es de $466.421.525, empero nuestra liquidación objetivada está en $162.720.667 que es la suma que corresponde a la tasación del lucro cesante, teniendo en cuenta una PCL del 23,6%, los daños morales de los cuatro demandantes (lesionado, compañera permanente y dos hijos) y el daño a la vida de relación. 
Para el caso en cuestión se encuentra un ofrecimiento a instancias del proceso penal por 30 millones, por lo tanto solicitamos una suma entre 70 y 80 millones para efectuar los acercamientos para intentar cerrar el asunto de manera anticipada.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</si>
</sst>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164" fontId="0" fillId="5" borderId="1" xfId="4" applyNumberFormat="1" applyFont="1" applyFill="1" applyBorder="1" applyAlignment="1">
      <alignment horizontal="justify" vertical="top"/>
    </xf>
    <xf numFmtId="0" fontId="9" fillId="2" borderId="4"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8" sqref="B8:C8"/>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7" t="s">
        <v>0</v>
      </c>
      <c r="B1" s="47"/>
      <c r="C1" s="47"/>
    </row>
    <row r="2" spans="1:3" x14ac:dyDescent="0.35">
      <c r="A2" s="5" t="s">
        <v>1</v>
      </c>
      <c r="B2" s="54" t="s">
        <v>189</v>
      </c>
      <c r="C2" s="55"/>
    </row>
    <row r="3" spans="1:3" x14ac:dyDescent="0.35">
      <c r="A3" s="5" t="s">
        <v>2</v>
      </c>
      <c r="B3" s="50" t="s">
        <v>156</v>
      </c>
      <c r="C3" s="51"/>
    </row>
    <row r="4" spans="1:3" x14ac:dyDescent="0.35">
      <c r="A4" s="5" t="s">
        <v>3</v>
      </c>
      <c r="B4" s="56" t="s">
        <v>157</v>
      </c>
      <c r="C4" s="51"/>
    </row>
    <row r="5" spans="1:3" ht="31.5" customHeight="1" x14ac:dyDescent="0.35">
      <c r="A5" s="5" t="s">
        <v>4</v>
      </c>
      <c r="B5" s="56" t="s">
        <v>159</v>
      </c>
      <c r="C5" s="51"/>
    </row>
    <row r="6" spans="1:3" x14ac:dyDescent="0.35">
      <c r="A6" s="5" t="s">
        <v>5</v>
      </c>
      <c r="B6" s="48" t="s">
        <v>121</v>
      </c>
      <c r="C6" s="48"/>
    </row>
    <row r="7" spans="1:3" x14ac:dyDescent="0.35">
      <c r="A7" s="27" t="s">
        <v>6</v>
      </c>
      <c r="B7" s="50" t="s">
        <v>152</v>
      </c>
      <c r="C7" s="51"/>
    </row>
    <row r="8" spans="1:3" ht="23.15" customHeight="1" x14ac:dyDescent="0.35">
      <c r="A8" s="28" t="s">
        <v>137</v>
      </c>
      <c r="B8" s="48" t="s">
        <v>158</v>
      </c>
      <c r="C8" s="48"/>
    </row>
    <row r="9" spans="1:3" x14ac:dyDescent="0.35">
      <c r="A9" s="28" t="s">
        <v>131</v>
      </c>
      <c r="B9" s="58">
        <v>71291585</v>
      </c>
      <c r="C9" s="48"/>
    </row>
    <row r="10" spans="1:3" x14ac:dyDescent="0.35">
      <c r="A10" s="28" t="s">
        <v>7</v>
      </c>
      <c r="B10" s="49" t="s">
        <v>160</v>
      </c>
      <c r="C10" s="49"/>
    </row>
    <row r="11" spans="1:3" ht="30" customHeight="1" x14ac:dyDescent="0.35">
      <c r="A11" s="29" t="s">
        <v>8</v>
      </c>
      <c r="B11" s="49">
        <v>3233647544</v>
      </c>
      <c r="C11" s="49"/>
    </row>
    <row r="12" spans="1:3" ht="30" customHeight="1" x14ac:dyDescent="0.35">
      <c r="A12" s="5" t="s">
        <v>9</v>
      </c>
      <c r="B12" s="65" t="s">
        <v>161</v>
      </c>
      <c r="C12" s="49"/>
    </row>
    <row r="13" spans="1:3" x14ac:dyDescent="0.35">
      <c r="A13" s="5" t="s">
        <v>10</v>
      </c>
      <c r="B13" s="48" t="s">
        <v>162</v>
      </c>
      <c r="C13" s="48"/>
    </row>
    <row r="14" spans="1:3" x14ac:dyDescent="0.35">
      <c r="A14" s="5" t="s">
        <v>11</v>
      </c>
      <c r="B14" s="59" t="s">
        <v>163</v>
      </c>
      <c r="C14" s="48"/>
    </row>
    <row r="15" spans="1:3" x14ac:dyDescent="0.35">
      <c r="A15" s="5" t="s">
        <v>144</v>
      </c>
      <c r="B15" s="48" t="s">
        <v>164</v>
      </c>
      <c r="C15" s="48"/>
    </row>
    <row r="16" spans="1:3" x14ac:dyDescent="0.35">
      <c r="A16" s="5" t="s">
        <v>12</v>
      </c>
      <c r="B16" s="48" t="s">
        <v>165</v>
      </c>
      <c r="C16" s="48"/>
    </row>
    <row r="17" spans="1:3" ht="15" customHeight="1" x14ac:dyDescent="0.35">
      <c r="A17" s="5" t="s">
        <v>13</v>
      </c>
      <c r="B17" s="49" t="s">
        <v>103</v>
      </c>
      <c r="C17" s="49"/>
    </row>
    <row r="18" spans="1:3" x14ac:dyDescent="0.35">
      <c r="A18" s="5" t="s">
        <v>15</v>
      </c>
      <c r="B18" s="49" t="s">
        <v>166</v>
      </c>
      <c r="C18" s="49"/>
    </row>
    <row r="19" spans="1:3" ht="18.75" customHeight="1" x14ac:dyDescent="0.35">
      <c r="A19" s="5" t="s">
        <v>16</v>
      </c>
      <c r="B19" s="52">
        <v>1300000</v>
      </c>
      <c r="C19" s="53"/>
    </row>
    <row r="20" spans="1:3" x14ac:dyDescent="0.35">
      <c r="A20" s="5" t="s">
        <v>132</v>
      </c>
      <c r="B20" s="48">
        <v>2</v>
      </c>
      <c r="C20" s="48"/>
    </row>
    <row r="21" spans="1:3" ht="17.25" customHeight="1" x14ac:dyDescent="0.35">
      <c r="A21" s="5" t="s">
        <v>17</v>
      </c>
      <c r="B21" s="49" t="s">
        <v>18</v>
      </c>
      <c r="C21" s="49"/>
    </row>
    <row r="22" spans="1:3" x14ac:dyDescent="0.35">
      <c r="A22" s="28" t="s">
        <v>19</v>
      </c>
      <c r="B22" s="63" t="s">
        <v>167</v>
      </c>
      <c r="C22" s="63"/>
    </row>
    <row r="23" spans="1:3" x14ac:dyDescent="0.35">
      <c r="A23" s="28" t="s">
        <v>20</v>
      </c>
      <c r="B23" s="64" t="s">
        <v>168</v>
      </c>
      <c r="C23" s="63"/>
    </row>
    <row r="24" spans="1:3" x14ac:dyDescent="0.35">
      <c r="A24" s="28" t="s">
        <v>21</v>
      </c>
      <c r="B24" s="64" t="s">
        <v>169</v>
      </c>
      <c r="C24" s="63"/>
    </row>
    <row r="25" spans="1:3" x14ac:dyDescent="0.35">
      <c r="A25" s="57" t="s">
        <v>146</v>
      </c>
      <c r="B25" s="63" t="s">
        <v>174</v>
      </c>
      <c r="C25" s="46"/>
    </row>
    <row r="26" spans="1:3" x14ac:dyDescent="0.35">
      <c r="A26" s="57"/>
      <c r="B26" s="46"/>
      <c r="C26" s="46"/>
    </row>
    <row r="27" spans="1:3" ht="100.5" customHeight="1" x14ac:dyDescent="0.35">
      <c r="A27" s="57"/>
      <c r="B27" s="46"/>
      <c r="C27" s="46"/>
    </row>
    <row r="28" spans="1:3" x14ac:dyDescent="0.35">
      <c r="A28" s="28" t="s">
        <v>23</v>
      </c>
      <c r="B28" s="46" t="s">
        <v>173</v>
      </c>
      <c r="C28" s="46"/>
    </row>
    <row r="29" spans="1:3" x14ac:dyDescent="0.35">
      <c r="A29" s="28" t="s">
        <v>24</v>
      </c>
      <c r="B29" s="60">
        <v>1017207189</v>
      </c>
      <c r="C29" s="46"/>
    </row>
    <row r="30" spans="1:3" x14ac:dyDescent="0.35">
      <c r="A30" s="28" t="s">
        <v>25</v>
      </c>
      <c r="B30" s="46" t="s">
        <v>180</v>
      </c>
      <c r="C30" s="46"/>
    </row>
    <row r="31" spans="1:3" x14ac:dyDescent="0.35">
      <c r="A31" s="28" t="s">
        <v>133</v>
      </c>
      <c r="B31" s="46" t="s">
        <v>179</v>
      </c>
      <c r="C31" s="46"/>
    </row>
    <row r="32" spans="1:3" x14ac:dyDescent="0.35">
      <c r="A32" s="28" t="s">
        <v>26</v>
      </c>
      <c r="B32" s="61" t="s">
        <v>170</v>
      </c>
      <c r="C32" s="62"/>
    </row>
    <row r="33" spans="1:3" x14ac:dyDescent="0.35">
      <c r="A33" s="5" t="s">
        <v>27</v>
      </c>
      <c r="B33" s="59" t="s">
        <v>171</v>
      </c>
      <c r="C33" s="59"/>
    </row>
    <row r="34" spans="1:3" ht="43.5" x14ac:dyDescent="0.35">
      <c r="A34" s="5" t="s">
        <v>134</v>
      </c>
      <c r="B34" s="59" t="s">
        <v>172</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5" t="s">
        <v>28</v>
      </c>
      <c r="B1" s="85"/>
      <c r="C1" s="85"/>
    </row>
    <row r="2" spans="1:3" ht="15.75" customHeight="1" x14ac:dyDescent="0.35">
      <c r="A2" s="20" t="s">
        <v>29</v>
      </c>
      <c r="B2" s="75" t="s">
        <v>183</v>
      </c>
      <c r="C2" s="76"/>
    </row>
    <row r="3" spans="1:3" s="2" customFormat="1" x14ac:dyDescent="0.35">
      <c r="A3" s="5" t="s">
        <v>1</v>
      </c>
      <c r="B3" s="48" t="str">
        <f>'AUTOS  NOTA 322'!B2:C2</f>
        <v>11001310300520240036100.</v>
      </c>
      <c r="C3" s="48"/>
    </row>
    <row r="4" spans="1:3" s="2" customFormat="1" x14ac:dyDescent="0.35">
      <c r="A4" s="5" t="s">
        <v>2</v>
      </c>
      <c r="B4" s="48" t="str">
        <f>'AUTOS  NOTA 322'!B3:C3</f>
        <v>Juzgado Quinto Civil del Circuito de Bogotá D.C.</v>
      </c>
      <c r="C4" s="48"/>
    </row>
    <row r="5" spans="1:3" s="2" customFormat="1" x14ac:dyDescent="0.35">
      <c r="A5" s="5" t="s">
        <v>3</v>
      </c>
      <c r="B5" s="48" t="str">
        <f>'AUTOS  NOTA 322'!B4:C4</f>
        <v>1. Kelly Johana Fuentes Bedoya C.C. 1.017.207.189
2. Allianz Seguros S.A.  Nit. 860.026.182-5</v>
      </c>
      <c r="C5" s="48"/>
    </row>
    <row r="6" spans="1:3" s="2" customFormat="1" x14ac:dyDescent="0.35">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s="2" customFormat="1" x14ac:dyDescent="0.35">
      <c r="A7" s="5" t="s">
        <v>5</v>
      </c>
      <c r="B7" s="48" t="str">
        <f>'AUTOS  NOTA 322'!B6:C6</f>
        <v>DEMANDA DIRECTA</v>
      </c>
      <c r="C7" s="48"/>
    </row>
    <row r="8" spans="1:3" s="2" customFormat="1" x14ac:dyDescent="0.35">
      <c r="A8" s="31" t="s">
        <v>118</v>
      </c>
      <c r="B8" s="48" t="str">
        <f>'AUTOS  NOTA 322'!B7:C8</f>
        <v>Andrés Mauricio Peña Paniagua</v>
      </c>
      <c r="C8" s="48"/>
    </row>
    <row r="9" spans="1:3" x14ac:dyDescent="0.35">
      <c r="A9" s="20" t="s">
        <v>30</v>
      </c>
      <c r="B9" s="48"/>
      <c r="C9" s="48"/>
    </row>
    <row r="10" spans="1:3" x14ac:dyDescent="0.35">
      <c r="A10" s="20" t="s">
        <v>22</v>
      </c>
      <c r="B10" s="48" t="s">
        <v>123</v>
      </c>
      <c r="C10" s="48"/>
    </row>
    <row r="11" spans="1:3" x14ac:dyDescent="0.35">
      <c r="A11" s="20" t="s">
        <v>31</v>
      </c>
      <c r="B11" s="68">
        <v>0</v>
      </c>
      <c r="C11" s="69"/>
    </row>
    <row r="12" spans="1:3" x14ac:dyDescent="0.35">
      <c r="A12" s="20" t="s">
        <v>136</v>
      </c>
      <c r="B12" s="68">
        <v>0</v>
      </c>
      <c r="C12" s="69"/>
    </row>
    <row r="13" spans="1:3" x14ac:dyDescent="0.35">
      <c r="A13" s="20" t="s">
        <v>32</v>
      </c>
      <c r="B13" s="50"/>
      <c r="C13" s="51"/>
    </row>
    <row r="14" spans="1:3" x14ac:dyDescent="0.35">
      <c r="A14" s="20" t="s">
        <v>33</v>
      </c>
      <c r="B14" s="49"/>
      <c r="C14" s="48"/>
    </row>
    <row r="15" spans="1:3" x14ac:dyDescent="0.35">
      <c r="A15" s="20" t="s">
        <v>34</v>
      </c>
      <c r="B15" s="48"/>
      <c r="C15" s="48"/>
    </row>
    <row r="16" spans="1:3" x14ac:dyDescent="0.35">
      <c r="A16" s="20" t="s">
        <v>36</v>
      </c>
      <c r="B16" s="48"/>
      <c r="C16" s="48"/>
    </row>
    <row r="17" spans="1:3" x14ac:dyDescent="0.35">
      <c r="A17" s="72" t="s">
        <v>37</v>
      </c>
      <c r="B17" s="48"/>
      <c r="C17" s="48"/>
    </row>
    <row r="18" spans="1:3" x14ac:dyDescent="0.35">
      <c r="A18" s="73"/>
      <c r="B18" s="10" t="s">
        <v>39</v>
      </c>
      <c r="C18" s="10" t="s">
        <v>40</v>
      </c>
    </row>
    <row r="19" spans="1:3" x14ac:dyDescent="0.35">
      <c r="A19" s="73"/>
      <c r="B19" s="6" t="s">
        <v>143</v>
      </c>
      <c r="C19" s="6"/>
    </row>
    <row r="20" spans="1:3" x14ac:dyDescent="0.35">
      <c r="A20" s="73"/>
      <c r="B20" s="6"/>
      <c r="C20" s="6"/>
    </row>
    <row r="21" spans="1:3" x14ac:dyDescent="0.35">
      <c r="A21" s="74"/>
      <c r="B21" s="6"/>
      <c r="C21" s="6"/>
    </row>
    <row r="22" spans="1:3" x14ac:dyDescent="0.35">
      <c r="A22" s="20" t="s">
        <v>41</v>
      </c>
      <c r="B22" s="48"/>
      <c r="C22" s="48"/>
    </row>
    <row r="23" spans="1:3" x14ac:dyDescent="0.35">
      <c r="A23" s="20" t="s">
        <v>42</v>
      </c>
      <c r="B23" s="75"/>
      <c r="C23" s="76"/>
    </row>
    <row r="24" spans="1:3" x14ac:dyDescent="0.35">
      <c r="A24" s="20" t="s">
        <v>43</v>
      </c>
      <c r="B24" s="48"/>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77" t="s">
        <v>48</v>
      </c>
      <c r="B28" s="77"/>
      <c r="C28" s="77"/>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6" t="s">
        <v>55</v>
      </c>
      <c r="B35" s="67"/>
      <c r="C35" s="14"/>
    </row>
    <row r="36" spans="1:3" x14ac:dyDescent="0.35">
      <c r="A36" s="66" t="s">
        <v>56</v>
      </c>
      <c r="B36" s="67"/>
      <c r="C36" s="15"/>
    </row>
    <row r="37" spans="1:3" x14ac:dyDescent="0.35">
      <c r="A37" s="78" t="s">
        <v>57</v>
      </c>
      <c r="B37" s="79"/>
      <c r="C37" s="15"/>
    </row>
    <row r="38" spans="1:3" x14ac:dyDescent="0.35">
      <c r="A38" s="80"/>
      <c r="B38" s="81"/>
      <c r="C38" s="15"/>
    </row>
    <row r="39" spans="1:3" x14ac:dyDescent="0.35">
      <c r="A39" s="82"/>
      <c r="B39" s="83"/>
      <c r="C39" s="15"/>
    </row>
    <row r="40" spans="1:3" x14ac:dyDescent="0.35">
      <c r="A40" s="84" t="s">
        <v>58</v>
      </c>
      <c r="B40" s="84"/>
      <c r="C40" s="84"/>
    </row>
    <row r="41" spans="1:3" x14ac:dyDescent="0.35">
      <c r="A41" s="17" t="s">
        <v>59</v>
      </c>
      <c r="B41" s="18"/>
      <c r="C41" s="15"/>
    </row>
    <row r="42" spans="1:3" x14ac:dyDescent="0.35">
      <c r="A42" s="66" t="s">
        <v>60</v>
      </c>
      <c r="B42" s="67"/>
      <c r="C42" s="15"/>
    </row>
    <row r="43" spans="1:3" x14ac:dyDescent="0.35">
      <c r="A43" s="66" t="s">
        <v>61</v>
      </c>
      <c r="B43" s="67"/>
      <c r="C43" s="15"/>
    </row>
    <row r="44" spans="1:3" x14ac:dyDescent="0.35">
      <c r="A44" s="17" t="s">
        <v>62</v>
      </c>
      <c r="B44" s="18"/>
      <c r="C44" s="15"/>
    </row>
    <row r="45" spans="1:3" x14ac:dyDescent="0.35">
      <c r="A45" s="17" t="s">
        <v>63</v>
      </c>
      <c r="B45" s="18"/>
      <c r="C45" s="15"/>
    </row>
    <row r="46" spans="1:3" x14ac:dyDescent="0.35">
      <c r="A46" s="66" t="s">
        <v>64</v>
      </c>
      <c r="B46" s="67"/>
      <c r="C46" s="15"/>
    </row>
    <row r="47" spans="1:3" x14ac:dyDescent="0.35">
      <c r="A47" s="17" t="s">
        <v>65</v>
      </c>
      <c r="B47" s="16"/>
      <c r="C47" s="15"/>
    </row>
    <row r="48" spans="1:3" x14ac:dyDescent="0.35">
      <c r="A48" s="66" t="s">
        <v>66</v>
      </c>
      <c r="B48" s="67"/>
      <c r="C48" s="15"/>
    </row>
    <row r="49" spans="1:3" x14ac:dyDescent="0.35">
      <c r="A49" s="66" t="s">
        <v>67</v>
      </c>
      <c r="B49" s="67"/>
      <c r="C49" s="15"/>
    </row>
    <row r="50" spans="1:3" x14ac:dyDescent="0.35">
      <c r="A50" s="66" t="s">
        <v>57</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B2" sqref="B2:C2"/>
    </sheetView>
  </sheetViews>
  <sheetFormatPr baseColWidth="10" defaultColWidth="0" defaultRowHeight="14.5" x14ac:dyDescent="0.35"/>
  <cols>
    <col min="1" max="1" width="41.81640625" customWidth="1"/>
    <col min="2" max="2" width="35.26953125" customWidth="1"/>
    <col min="3" max="3" width="54.81640625" customWidth="1"/>
    <col min="4" max="8" width="11.453125" hidden="1" customWidth="1"/>
    <col min="9" max="9" width="12" hidden="1" customWidth="1"/>
    <col min="10" max="16384" width="11.453125" hidden="1"/>
  </cols>
  <sheetData>
    <row r="1" spans="1:9" ht="18.5" x14ac:dyDescent="0.35">
      <c r="A1" s="85" t="s">
        <v>68</v>
      </c>
      <c r="B1" s="85"/>
      <c r="C1" s="85"/>
    </row>
    <row r="2" spans="1:9" ht="15" customHeight="1" x14ac:dyDescent="0.35">
      <c r="A2" s="35" t="s">
        <v>29</v>
      </c>
      <c r="B2" s="90" t="str">
        <f>'AUTOS NOTA 321'!B2:C2</f>
        <v>SINIESTRO 120446818 -  APL. 204314</v>
      </c>
      <c r="C2" s="91"/>
    </row>
    <row r="3" spans="1:9" x14ac:dyDescent="0.35">
      <c r="A3" s="36" t="s">
        <v>1</v>
      </c>
      <c r="B3" s="105" t="str">
        <f>'AUTOS  NOTA 322'!B2:C2</f>
        <v>11001310300520240036100.</v>
      </c>
      <c r="C3" s="105"/>
    </row>
    <row r="4" spans="1:9" x14ac:dyDescent="0.35">
      <c r="A4" s="36" t="s">
        <v>2</v>
      </c>
      <c r="B4" s="105" t="str">
        <f>'AUTOS  NOTA 322'!B3:C3</f>
        <v>Juzgado Quinto Civil del Circuito de Bogotá D.C.</v>
      </c>
      <c r="C4" s="105"/>
    </row>
    <row r="5" spans="1:9" x14ac:dyDescent="0.35">
      <c r="A5" s="36" t="s">
        <v>3</v>
      </c>
      <c r="B5" s="105" t="str">
        <f>'AUTOS  NOTA 322'!B4:C4</f>
        <v>1. Kelly Johana Fuentes Bedoya C.C. 1.017.207.189
2. Allianz Seguros S.A.  Nit. 860.026.182-5</v>
      </c>
      <c r="C5" s="105"/>
    </row>
    <row r="6" spans="1:9" ht="15" customHeight="1" x14ac:dyDescent="0.35">
      <c r="A6" s="36" t="s">
        <v>4</v>
      </c>
      <c r="B6" s="105" t="str">
        <f>'AUTOS  NOTA 322'!B5:C5</f>
        <v>1. Andrés Mauricio Peña Paniagua (víctima) C.C. 71.291.585
2. Luisa Fernanda Betancourt Cañas (compañera permanente) C.C. 1.128.483.523
3. David Alexander Peña Beancourt (hijo) T.I. 1.131.224.563
4. María Fernanda Peña Betancourt (hija) R.C.N. 1.035.985.007</v>
      </c>
      <c r="C6" s="105"/>
    </row>
    <row r="7" spans="1:9" x14ac:dyDescent="0.35">
      <c r="A7" s="36" t="s">
        <v>5</v>
      </c>
      <c r="B7" s="105" t="str">
        <f>'AUTOS  NOTA 322'!B6:C6</f>
        <v>DEMANDA DIRECTA</v>
      </c>
      <c r="C7" s="105"/>
    </row>
    <row r="8" spans="1:9" x14ac:dyDescent="0.35">
      <c r="A8" s="38" t="s">
        <v>118</v>
      </c>
      <c r="B8" s="105" t="str">
        <f>'AUTOS  NOTA 322'!B7:C8</f>
        <v>Andrés Mauricio Peña Paniagua</v>
      </c>
      <c r="C8" s="105"/>
    </row>
    <row r="9" spans="1:9" ht="29" x14ac:dyDescent="0.35">
      <c r="A9" s="36" t="s">
        <v>69</v>
      </c>
      <c r="B9" s="103">
        <f>SUM(C11,C12,C14,C15,C17)</f>
        <v>466421525</v>
      </c>
      <c r="C9" s="104"/>
    </row>
    <row r="10" spans="1:9" x14ac:dyDescent="0.35">
      <c r="A10" s="106" t="s">
        <v>70</v>
      </c>
      <c r="B10" s="95" t="s">
        <v>71</v>
      </c>
      <c r="C10" s="96"/>
    </row>
    <row r="11" spans="1:9" x14ac:dyDescent="0.35">
      <c r="A11" s="106"/>
      <c r="B11" s="37" t="s">
        <v>72</v>
      </c>
      <c r="C11" s="43">
        <v>102421525</v>
      </c>
    </row>
    <row r="12" spans="1:9" x14ac:dyDescent="0.35">
      <c r="A12" s="106"/>
      <c r="B12" s="37" t="s">
        <v>73</v>
      </c>
      <c r="C12" s="43">
        <v>0</v>
      </c>
    </row>
    <row r="13" spans="1:9" x14ac:dyDescent="0.35">
      <c r="A13" s="106"/>
      <c r="B13" s="95"/>
      <c r="C13" s="96"/>
    </row>
    <row r="14" spans="1:9" x14ac:dyDescent="0.35">
      <c r="A14" s="106"/>
      <c r="B14" s="37" t="s">
        <v>116</v>
      </c>
      <c r="C14" s="44">
        <v>182000000</v>
      </c>
    </row>
    <row r="15" spans="1:9" x14ac:dyDescent="0.35">
      <c r="A15" s="106"/>
      <c r="B15" s="37" t="s">
        <v>175</v>
      </c>
      <c r="C15" s="44">
        <v>182000000</v>
      </c>
      <c r="E15" t="s">
        <v>75</v>
      </c>
      <c r="F15" s="22">
        <v>0.7</v>
      </c>
    </row>
    <row r="16" spans="1:9" x14ac:dyDescent="0.35">
      <c r="A16" s="106"/>
      <c r="B16" s="95" t="s">
        <v>76</v>
      </c>
      <c r="C16" s="96"/>
      <c r="E16" t="s">
        <v>77</v>
      </c>
      <c r="F16" s="23">
        <v>0.3</v>
      </c>
      <c r="I16" s="25"/>
    </row>
    <row r="17" spans="1:9" x14ac:dyDescent="0.35">
      <c r="A17" s="106"/>
      <c r="B17" s="37"/>
      <c r="C17" s="40"/>
      <c r="F17" s="26"/>
      <c r="I17" s="25"/>
    </row>
    <row r="18" spans="1:9" ht="23.25" customHeight="1" x14ac:dyDescent="0.35">
      <c r="A18" s="39" t="s">
        <v>78</v>
      </c>
      <c r="B18" s="90" t="s">
        <v>75</v>
      </c>
      <c r="C18" s="91"/>
    </row>
    <row r="19" spans="1:9" ht="58" x14ac:dyDescent="0.35">
      <c r="A19" s="36" t="s">
        <v>80</v>
      </c>
      <c r="B19" s="97" t="s">
        <v>178</v>
      </c>
      <c r="C19" s="98"/>
    </row>
    <row r="20" spans="1:9" ht="15" customHeight="1" x14ac:dyDescent="0.35">
      <c r="A20" s="21" t="s">
        <v>81</v>
      </c>
      <c r="B20" s="92">
        <f>((C22+C23+C25+C26+C30+C28+C32+C34+C29+C33)-C37)*C36*C38</f>
        <v>162720667</v>
      </c>
      <c r="C20" s="92"/>
    </row>
    <row r="21" spans="1:9" x14ac:dyDescent="0.35">
      <c r="A21" s="7" t="s">
        <v>82</v>
      </c>
      <c r="B21" s="99" t="s">
        <v>71</v>
      </c>
      <c r="C21" s="100"/>
    </row>
    <row r="22" spans="1:9" x14ac:dyDescent="0.35">
      <c r="A22" s="101"/>
      <c r="B22" s="37" t="s">
        <v>72</v>
      </c>
      <c r="C22" s="43">
        <v>52720667</v>
      </c>
    </row>
    <row r="23" spans="1:9" x14ac:dyDescent="0.35">
      <c r="A23" s="102"/>
      <c r="B23" s="37" t="s">
        <v>73</v>
      </c>
      <c r="C23" s="32">
        <v>0</v>
      </c>
    </row>
    <row r="24" spans="1:9" x14ac:dyDescent="0.35">
      <c r="A24" s="102"/>
      <c r="B24" s="95" t="s">
        <v>74</v>
      </c>
      <c r="C24" s="96"/>
    </row>
    <row r="25" spans="1:9" x14ac:dyDescent="0.35">
      <c r="A25" s="102"/>
      <c r="B25" s="37" t="s">
        <v>116</v>
      </c>
      <c r="C25" s="43">
        <v>90000000</v>
      </c>
    </row>
    <row r="26" spans="1:9" ht="29.15" customHeight="1" x14ac:dyDescent="0.35">
      <c r="A26" s="102"/>
      <c r="B26" s="37" t="s">
        <v>117</v>
      </c>
      <c r="C26" s="43">
        <v>20000000</v>
      </c>
    </row>
    <row r="27" spans="1:9" x14ac:dyDescent="0.35">
      <c r="A27" s="102"/>
      <c r="B27" s="95" t="s">
        <v>147</v>
      </c>
      <c r="C27" s="96"/>
    </row>
    <row r="28" spans="1:9" x14ac:dyDescent="0.35">
      <c r="A28" s="102"/>
      <c r="B28" s="37" t="s">
        <v>155</v>
      </c>
      <c r="C28" s="32">
        <v>0</v>
      </c>
    </row>
    <row r="29" spans="1:9" x14ac:dyDescent="0.35">
      <c r="A29" s="102"/>
      <c r="B29" s="37" t="s">
        <v>72</v>
      </c>
      <c r="C29" s="32">
        <v>0</v>
      </c>
    </row>
    <row r="30" spans="1:9" x14ac:dyDescent="0.35">
      <c r="A30" s="102"/>
      <c r="B30" s="37" t="s">
        <v>73</v>
      </c>
      <c r="C30" s="32">
        <v>0</v>
      </c>
    </row>
    <row r="31" spans="1:9" x14ac:dyDescent="0.35">
      <c r="A31" s="102"/>
      <c r="B31" s="95" t="s">
        <v>148</v>
      </c>
      <c r="C31" s="96"/>
    </row>
    <row r="32" spans="1:9" x14ac:dyDescent="0.35">
      <c r="A32" s="102"/>
      <c r="B32" s="37"/>
      <c r="C32" s="32"/>
    </row>
    <row r="33" spans="1:3" x14ac:dyDescent="0.35">
      <c r="A33" s="102"/>
      <c r="B33" s="37" t="s">
        <v>72</v>
      </c>
      <c r="C33" s="32">
        <v>0</v>
      </c>
    </row>
    <row r="34" spans="1:3" x14ac:dyDescent="0.35">
      <c r="A34" s="102"/>
      <c r="B34" s="37" t="s">
        <v>73</v>
      </c>
      <c r="C34" s="32">
        <v>0</v>
      </c>
    </row>
    <row r="35" spans="1:3" x14ac:dyDescent="0.35">
      <c r="A35" s="102"/>
      <c r="B35" s="95" t="s">
        <v>135</v>
      </c>
      <c r="C35" s="96"/>
    </row>
    <row r="36" spans="1:3" x14ac:dyDescent="0.35">
      <c r="A36" s="102"/>
      <c r="B36" s="37" t="s">
        <v>151</v>
      </c>
      <c r="C36" s="33">
        <v>1</v>
      </c>
    </row>
    <row r="37" spans="1:3" x14ac:dyDescent="0.35">
      <c r="A37" s="102"/>
      <c r="B37" s="37" t="s">
        <v>136</v>
      </c>
      <c r="C37" s="34">
        <v>0</v>
      </c>
    </row>
    <row r="38" spans="1:3" x14ac:dyDescent="0.35">
      <c r="A38" s="102"/>
      <c r="B38" s="37" t="s">
        <v>154</v>
      </c>
      <c r="C38" s="33">
        <v>1</v>
      </c>
    </row>
    <row r="39" spans="1:3" x14ac:dyDescent="0.35">
      <c r="A39" s="24" t="s">
        <v>83</v>
      </c>
      <c r="B39" s="92">
        <f>IFERROR(B20*(VLOOKUP(B18,E15:F17,2,0)),16666)</f>
        <v>113904466.89999999</v>
      </c>
      <c r="C39" s="92"/>
    </row>
    <row r="40" spans="1:3" ht="93" customHeight="1" x14ac:dyDescent="0.35">
      <c r="A40" s="36" t="s">
        <v>149</v>
      </c>
      <c r="B40" s="93" t="s">
        <v>177</v>
      </c>
      <c r="C40" s="94"/>
    </row>
    <row r="41" spans="1:3" ht="211.5" customHeight="1" x14ac:dyDescent="0.35">
      <c r="A41" s="36" t="s">
        <v>84</v>
      </c>
      <c r="B41" s="88" t="s">
        <v>176</v>
      </c>
      <c r="C41" s="89"/>
    </row>
    <row r="42" spans="1:3" ht="26.15" customHeight="1" x14ac:dyDescent="0.35">
      <c r="A42" s="42" t="s">
        <v>140</v>
      </c>
      <c r="B42" s="42"/>
      <c r="C42" s="42"/>
    </row>
    <row r="43" spans="1:3" x14ac:dyDescent="0.35">
      <c r="A43" s="41" t="s">
        <v>141</v>
      </c>
      <c r="B43" s="86" t="s">
        <v>182</v>
      </c>
      <c r="C43" s="87"/>
    </row>
    <row r="44" spans="1:3" ht="41.15" customHeight="1" x14ac:dyDescent="0.35">
      <c r="A44" s="41" t="s">
        <v>139</v>
      </c>
      <c r="B44" s="86" t="s">
        <v>181</v>
      </c>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2" sqref="B12:C1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5" t="s">
        <v>85</v>
      </c>
      <c r="B1" s="85"/>
      <c r="C1" s="85"/>
    </row>
    <row r="2" spans="1:3" x14ac:dyDescent="0.35">
      <c r="A2" s="20" t="s">
        <v>29</v>
      </c>
      <c r="B2" s="75" t="str">
        <f>'AUTOS NOTA 324'!B2:C2</f>
        <v>SINIESTRO 120446818 -  APL. 204314</v>
      </c>
      <c r="C2" s="76"/>
    </row>
    <row r="3" spans="1:3" x14ac:dyDescent="0.35">
      <c r="A3" s="5" t="s">
        <v>1</v>
      </c>
      <c r="B3" s="48" t="str">
        <f>'AUTOS  NOTA 322'!B2:C2</f>
        <v>11001310300520240036100.</v>
      </c>
      <c r="C3" s="48"/>
    </row>
    <row r="4" spans="1:3" x14ac:dyDescent="0.35">
      <c r="A4" s="5" t="s">
        <v>2</v>
      </c>
      <c r="B4" s="48" t="str">
        <f>'AUTOS  NOTA 322'!B3:C3</f>
        <v>Juzgado Quinto Civil del Circuito de Bogotá D.C.</v>
      </c>
      <c r="C4" s="48"/>
    </row>
    <row r="5" spans="1:3" x14ac:dyDescent="0.35">
      <c r="A5" s="5" t="s">
        <v>3</v>
      </c>
      <c r="B5" s="48" t="str">
        <f>'AUTOS  NOTA 322'!B4:C4</f>
        <v>1. Kelly Johana Fuentes Bedoya C.C. 1.017.207.189
2. Allianz Seguros S.A.  Nit. 860.026.182-5</v>
      </c>
      <c r="C5" s="48"/>
    </row>
    <row r="6" spans="1:3" ht="15" customHeight="1" x14ac:dyDescent="0.35">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ht="15" customHeight="1" x14ac:dyDescent="0.35">
      <c r="A7" s="5" t="s">
        <v>5</v>
      </c>
      <c r="B7" s="48" t="str">
        <f>'AUTOS  NOTA 322'!B6:C6</f>
        <v>DEMANDA DIRECTA</v>
      </c>
      <c r="C7" s="48"/>
    </row>
    <row r="8" spans="1:3" ht="15" customHeight="1" x14ac:dyDescent="0.35">
      <c r="A8" s="31" t="s">
        <v>118</v>
      </c>
      <c r="B8" s="48" t="str">
        <f>'AUTOS  NOTA 322'!B7:C8</f>
        <v>Andrés Mauricio Peña Paniagua</v>
      </c>
      <c r="C8" s="48"/>
    </row>
    <row r="9" spans="1:3" ht="19" customHeight="1" x14ac:dyDescent="0.35">
      <c r="A9" s="5" t="s">
        <v>119</v>
      </c>
      <c r="B9" s="48" t="s">
        <v>75</v>
      </c>
      <c r="C9" s="48"/>
    </row>
    <row r="10" spans="1:3" x14ac:dyDescent="0.35">
      <c r="A10" s="7" t="s">
        <v>82</v>
      </c>
      <c r="B10" s="109">
        <f>'AUTOS NOTA 324'!B20:C20</f>
        <v>162720667</v>
      </c>
      <c r="C10" s="109"/>
    </row>
    <row r="11" spans="1:3" x14ac:dyDescent="0.35">
      <c r="A11" s="7" t="s">
        <v>138</v>
      </c>
      <c r="B11" s="110">
        <f>'AUTOS NOTA 324'!B39:C39</f>
        <v>113904466.89999999</v>
      </c>
      <c r="C11" s="48"/>
    </row>
    <row r="12" spans="1:3" ht="370.5" customHeight="1" x14ac:dyDescent="0.35">
      <c r="A12" s="7" t="s">
        <v>86</v>
      </c>
      <c r="B12" s="107" t="s">
        <v>178</v>
      </c>
      <c r="C12" s="108"/>
    </row>
    <row r="13" spans="1:3" ht="43.5" x14ac:dyDescent="0.35">
      <c r="A13" s="5" t="s">
        <v>87</v>
      </c>
      <c r="B13" s="48" t="s">
        <v>35</v>
      </c>
      <c r="C13" s="48"/>
    </row>
    <row r="14" spans="1:3" ht="43.5" x14ac:dyDescent="0.35">
      <c r="A14" s="5" t="s">
        <v>88</v>
      </c>
      <c r="B14" s="48" t="s">
        <v>35</v>
      </c>
      <c r="C14" s="48"/>
    </row>
    <row r="15" spans="1:3" x14ac:dyDescent="0.35">
      <c r="A15" s="5" t="s">
        <v>89</v>
      </c>
      <c r="B15" s="6"/>
      <c r="C15" s="6"/>
    </row>
    <row r="16" spans="1:3" x14ac:dyDescent="0.35">
      <c r="A16" s="7" t="s">
        <v>90</v>
      </c>
      <c r="B16" s="48"/>
      <c r="C16" s="48"/>
    </row>
    <row r="17" spans="1:3" x14ac:dyDescent="0.35">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068A-4093-465C-ACF2-FC3DD76982BB}">
  <sheetPr>
    <tabColor theme="3" tint="-0.499984740745262"/>
  </sheetPr>
  <dimension ref="A1:H24"/>
  <sheetViews>
    <sheetView tabSelected="1"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4" t="s">
        <v>184</v>
      </c>
      <c r="B1" s="114"/>
      <c r="C1" s="114"/>
    </row>
    <row r="2" spans="1:3" x14ac:dyDescent="0.35">
      <c r="A2" s="45" t="s">
        <v>29</v>
      </c>
      <c r="B2" s="75" t="s">
        <v>183</v>
      </c>
      <c r="C2" s="76"/>
    </row>
    <row r="3" spans="1:3" x14ac:dyDescent="0.35">
      <c r="A3" s="5" t="s">
        <v>1</v>
      </c>
      <c r="B3" s="54" t="s">
        <v>189</v>
      </c>
      <c r="C3" s="55"/>
    </row>
    <row r="4" spans="1:3" x14ac:dyDescent="0.35">
      <c r="A4" s="5" t="s">
        <v>2</v>
      </c>
      <c r="B4" s="50" t="s">
        <v>156</v>
      </c>
      <c r="C4" s="51"/>
    </row>
    <row r="5" spans="1:3" ht="15" customHeight="1" x14ac:dyDescent="0.35">
      <c r="A5" s="5" t="s">
        <v>3</v>
      </c>
      <c r="B5" s="56" t="s">
        <v>157</v>
      </c>
      <c r="C5" s="51"/>
    </row>
    <row r="6" spans="1:3" ht="69" customHeight="1" x14ac:dyDescent="0.35">
      <c r="A6" s="5" t="s">
        <v>4</v>
      </c>
      <c r="B6" s="56" t="s">
        <v>159</v>
      </c>
      <c r="C6" s="51"/>
    </row>
    <row r="7" spans="1:3" x14ac:dyDescent="0.35">
      <c r="A7" s="5" t="s">
        <v>5</v>
      </c>
      <c r="B7" s="48" t="s">
        <v>121</v>
      </c>
      <c r="C7" s="48"/>
    </row>
    <row r="8" spans="1:3" x14ac:dyDescent="0.35">
      <c r="A8" s="5" t="s">
        <v>119</v>
      </c>
      <c r="B8" s="48" t="s">
        <v>75</v>
      </c>
      <c r="C8" s="48"/>
    </row>
    <row r="9" spans="1:3" x14ac:dyDescent="0.35">
      <c r="A9" s="7" t="s">
        <v>82</v>
      </c>
      <c r="B9" s="109">
        <v>162720667</v>
      </c>
      <c r="C9" s="109"/>
    </row>
    <row r="10" spans="1:3" x14ac:dyDescent="0.35">
      <c r="A10" s="5" t="s">
        <v>185</v>
      </c>
      <c r="B10" s="111">
        <v>120000000</v>
      </c>
      <c r="C10" s="112"/>
    </row>
    <row r="11" spans="1:3" ht="45.75" customHeight="1" x14ac:dyDescent="0.35">
      <c r="A11" s="5" t="s">
        <v>186</v>
      </c>
      <c r="B11" s="49" t="s">
        <v>191</v>
      </c>
      <c r="C11" s="48"/>
    </row>
    <row r="12" spans="1:3" x14ac:dyDescent="0.35">
      <c r="A12" s="5" t="s">
        <v>187</v>
      </c>
      <c r="B12" s="113">
        <v>120000000</v>
      </c>
      <c r="C12" s="113"/>
    </row>
    <row r="13" spans="1:3" ht="30.75" customHeight="1" x14ac:dyDescent="0.35">
      <c r="A13" s="5" t="s">
        <v>188</v>
      </c>
      <c r="B13" s="48" t="s">
        <v>190</v>
      </c>
      <c r="C13" s="4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6DAB26-375C-479A-A672-9852A4539D97}">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726562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5">
      <c r="A2" t="s">
        <v>94</v>
      </c>
      <c r="B2" t="s">
        <v>45</v>
      </c>
      <c r="C2" t="s">
        <v>95</v>
      </c>
      <c r="D2" s="2" t="s">
        <v>96</v>
      </c>
      <c r="E2" s="1" t="s">
        <v>97</v>
      </c>
      <c r="F2" s="2" t="s">
        <v>79</v>
      </c>
      <c r="G2" s="4">
        <v>0.7</v>
      </c>
      <c r="H2" t="s">
        <v>14</v>
      </c>
      <c r="I2" t="s">
        <v>98</v>
      </c>
      <c r="K2" t="s">
        <v>121</v>
      </c>
      <c r="L2" s="30" t="s">
        <v>122</v>
      </c>
      <c r="M2" t="s">
        <v>99</v>
      </c>
      <c r="N2" t="s">
        <v>77</v>
      </c>
      <c r="O2" t="s">
        <v>45</v>
      </c>
    </row>
    <row r="3" spans="1:15" x14ac:dyDescent="0.35">
      <c r="A3" t="s">
        <v>99</v>
      </c>
      <c r="C3" t="s">
        <v>100</v>
      </c>
      <c r="D3" s="2" t="s">
        <v>101</v>
      </c>
      <c r="E3" s="1" t="s">
        <v>102</v>
      </c>
      <c r="F3" s="2" t="s">
        <v>77</v>
      </c>
      <c r="G3" s="4">
        <v>0.3</v>
      </c>
      <c r="H3" t="s">
        <v>103</v>
      </c>
      <c r="I3" t="s">
        <v>104</v>
      </c>
      <c r="L3" s="30"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30" t="s">
        <v>125</v>
      </c>
    </row>
    <row r="6" spans="1:15" x14ac:dyDescent="0.35">
      <c r="E6" s="1" t="s">
        <v>112</v>
      </c>
      <c r="I6" t="s">
        <v>113</v>
      </c>
      <c r="L6" s="30" t="s">
        <v>153</v>
      </c>
    </row>
    <row r="7" spans="1:15" x14ac:dyDescent="0.35">
      <c r="E7" s="1" t="s">
        <v>114</v>
      </c>
      <c r="I7" t="s">
        <v>145</v>
      </c>
      <c r="L7" s="30" t="s">
        <v>126</v>
      </c>
    </row>
    <row r="8" spans="1:15" x14ac:dyDescent="0.35">
      <c r="E8" s="1" t="s">
        <v>115</v>
      </c>
      <c r="L8" s="30" t="s">
        <v>147</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2025-01-20T21:40:29Z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