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JC\Documents\"/>
    </mc:Choice>
  </mc:AlternateContent>
  <bookViews>
    <workbookView xWindow="0" yWindow="0" windowWidth="20490" windowHeight="72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E51" i="1"/>
  <c r="B43" i="1"/>
  <c r="F43" i="1" s="1"/>
  <c r="C36" i="1"/>
  <c r="C37" i="1" s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C10" i="1" s="1"/>
  <c r="C11" i="1" s="1"/>
  <c r="C12" i="1" s="1"/>
  <c r="C13" i="1" l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A44" i="1"/>
  <c r="B44" i="1" s="1"/>
  <c r="D43" i="1"/>
  <c r="E43" i="1" s="1"/>
  <c r="G43" i="1" l="1"/>
  <c r="A45" i="1"/>
  <c r="B45" i="1" s="1"/>
  <c r="D44" i="1"/>
  <c r="E44" i="1" s="1"/>
  <c r="F44" i="1"/>
  <c r="G44" i="1" l="1"/>
  <c r="F45" i="1"/>
  <c r="D45" i="1"/>
  <c r="E45" i="1" s="1"/>
  <c r="A46" i="1"/>
  <c r="B46" i="1" s="1"/>
  <c r="G45" i="1" l="1"/>
  <c r="D46" i="1"/>
  <c r="E46" i="1" s="1"/>
  <c r="A47" i="1"/>
  <c r="B47" i="1" s="1"/>
  <c r="F46" i="1"/>
  <c r="G46" i="1" l="1"/>
  <c r="F47" i="1"/>
  <c r="D47" i="1"/>
  <c r="E47" i="1" s="1"/>
  <c r="A48" i="1"/>
  <c r="B48" i="1" s="1"/>
  <c r="G47" i="1" l="1"/>
  <c r="D48" i="1"/>
  <c r="E48" i="1" s="1"/>
  <c r="A49" i="1"/>
  <c r="B49" i="1" s="1"/>
  <c r="F48" i="1"/>
  <c r="F49" i="1" l="1"/>
  <c r="D49" i="1"/>
  <c r="E49" i="1" s="1"/>
  <c r="A50" i="1"/>
  <c r="B50" i="1" s="1"/>
  <c r="G48" i="1"/>
  <c r="G49" i="1" l="1"/>
  <c r="A51" i="1"/>
  <c r="B51" i="1" s="1"/>
  <c r="F50" i="1"/>
  <c r="D50" i="1"/>
  <c r="E50" i="1" s="1"/>
  <c r="G50" i="1" s="1"/>
  <c r="A52" i="1" l="1"/>
  <c r="B52" i="1" s="1"/>
  <c r="F51" i="1"/>
  <c r="G51" i="1" s="1"/>
  <c r="D52" i="1" l="1"/>
  <c r="E52" i="1" s="1"/>
  <c r="A53" i="1"/>
  <c r="B53" i="1" s="1"/>
  <c r="F52" i="1"/>
  <c r="G52" i="1" l="1"/>
  <c r="A54" i="1"/>
  <c r="B54" i="1" s="1"/>
  <c r="F53" i="1"/>
  <c r="G53" i="1" s="1"/>
  <c r="A55" i="1" l="1"/>
  <c r="B55" i="1" s="1"/>
  <c r="F54" i="1"/>
  <c r="D54" i="1"/>
  <c r="E54" i="1" s="1"/>
  <c r="G54" i="1" l="1"/>
  <c r="F55" i="1"/>
  <c r="D55" i="1"/>
  <c r="E55" i="1" s="1"/>
  <c r="G55" i="1" l="1"/>
  <c r="G56" i="1" s="1"/>
  <c r="E56" i="1"/>
</calcChain>
</file>

<file path=xl/sharedStrings.xml><?xml version="1.0" encoding="utf-8"?>
<sst xmlns="http://schemas.openxmlformats.org/spreadsheetml/2006/main" count="28" uniqueCount="28">
  <si>
    <t>EVOLUCIÓN DE MESADAS PENSIONALES.</t>
  </si>
  <si>
    <t>FECHAS DETERMINANTES DEL CÁLCULO</t>
  </si>
  <si>
    <t>CALCULADA</t>
  </si>
  <si>
    <t>Deben mesadas desde:</t>
  </si>
  <si>
    <t>AÑO</t>
  </si>
  <si>
    <t>IPC Variación</t>
  </si>
  <si>
    <t>Deben mesadas hasta:</t>
  </si>
  <si>
    <t>Deben intereses de mora desde:</t>
  </si>
  <si>
    <t>Deben intereses de mora hasta:</t>
  </si>
  <si>
    <t>INTERES MORATORIOS A APLICAR</t>
  </si>
  <si>
    <t>Mensual:</t>
  </si>
  <si>
    <t xml:space="preserve"> Interés Corriente anual: </t>
  </si>
  <si>
    <t>Interés de mora anual:</t>
  </si>
  <si>
    <t>Interés de mora mensual:</t>
  </si>
  <si>
    <t xml:space="preserve"> Nota: El cálculo técnico de la tasa mensual debe ser ((1 + interés de mora anual) elevado a la 1/12) - 1.  </t>
  </si>
  <si>
    <t>MESADAS ADEUDADAS CON INTERES MORATORIO</t>
  </si>
  <si>
    <t>Inicio</t>
  </si>
  <si>
    <t>Final</t>
  </si>
  <si>
    <t xml:space="preserve"> MESADAS</t>
  </si>
  <si>
    <t>LIQUIDACION RETROACTIVIDAD MESADAS PENSIONALES - INTERESES MORATORIOS</t>
  </si>
  <si>
    <t>Periodo</t>
  </si>
  <si>
    <t>Mesada adeuda</t>
  </si>
  <si>
    <t>Número de mesadas</t>
  </si>
  <si>
    <t>Deuda total mesadas</t>
  </si>
  <si>
    <t>Días mora</t>
  </si>
  <si>
    <t>Intereses moratorios</t>
  </si>
  <si>
    <t>TOTAL RETROACTIVO</t>
  </si>
  <si>
    <t>TOTAL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</si>
</sst>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000_);_(* \(#,##0.0000000\);_(* &quot;-&quot;??_);_(@_)"/>
    <numFmt numFmtId="167" formatCode="_(* #,##0.0000_);_(* \(#,##0.0000\);_(* &quot;-&quot;??_);_(@_)"/>
    <numFmt numFmtId="168" formatCode="0.00000%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43" fontId="1" fillId="0" borderId="0" xfId="1" applyFont="1" applyFill="1"/>
    <xf numFmtId="165" fontId="1" fillId="0" borderId="0" xfId="1" applyNumberFormat="1" applyFont="1" applyFill="1"/>
    <xf numFmtId="165" fontId="0" fillId="0" borderId="0" xfId="0" applyNumberFormat="1"/>
    <xf numFmtId="43" fontId="0" fillId="0" borderId="0" xfId="1" applyFont="1" applyFill="1"/>
    <xf numFmtId="165" fontId="1" fillId="0" borderId="0" xfId="1" applyNumberFormat="1" applyFont="1" applyBorder="1" applyAlignment="1">
      <alignment horizontal="left"/>
    </xf>
    <xf numFmtId="166" fontId="1" fillId="0" borderId="0" xfId="1" applyNumberFormat="1" applyFont="1" applyBorder="1" applyAlignment="1">
      <alignment horizontal="center"/>
    </xf>
    <xf numFmtId="43" fontId="1" fillId="0" borderId="0" xfId="1" applyFont="1" applyBorder="1" applyAlignment="1">
      <alignment horizontal="center"/>
    </xf>
    <xf numFmtId="165" fontId="1" fillId="0" borderId="0" xfId="1" applyNumberFormat="1" applyFont="1" applyBorder="1" applyAlignment="1">
      <alignment horizontal="center"/>
    </xf>
    <xf numFmtId="165" fontId="3" fillId="0" borderId="0" xfId="0" applyNumberFormat="1" applyFont="1"/>
    <xf numFmtId="43" fontId="0" fillId="0" borderId="0" xfId="1" applyFont="1" applyBorder="1" applyAlignment="1">
      <alignment horizontal="center"/>
    </xf>
    <xf numFmtId="0" fontId="3" fillId="0" borderId="0" xfId="0" applyFont="1"/>
    <xf numFmtId="165" fontId="2" fillId="0" borderId="0" xfId="1" applyNumberFormat="1" applyFont="1" applyBorder="1" applyAlignment="1"/>
    <xf numFmtId="43" fontId="1" fillId="0" borderId="0" xfId="1" applyFont="1" applyBorder="1" applyAlignment="1"/>
    <xf numFmtId="165" fontId="1" fillId="0" borderId="1" xfId="1" applyNumberFormat="1" applyFont="1" applyBorder="1" applyAlignment="1">
      <alignment horizontal="right"/>
    </xf>
    <xf numFmtId="166" fontId="1" fillId="0" borderId="1" xfId="1" applyNumberFormat="1" applyFont="1" applyBorder="1" applyAlignment="1">
      <alignment horizontal="right"/>
    </xf>
    <xf numFmtId="165" fontId="1" fillId="0" borderId="0" xfId="1" applyNumberFormat="1" applyFont="1" applyBorder="1" applyAlignment="1">
      <alignment horizontal="right"/>
    </xf>
    <xf numFmtId="43" fontId="5" fillId="0" borderId="0" xfId="1" applyFont="1" applyFill="1" applyBorder="1"/>
    <xf numFmtId="167" fontId="1" fillId="0" borderId="1" xfId="1" applyNumberFormat="1" applyFont="1" applyBorder="1" applyAlignment="1"/>
    <xf numFmtId="165" fontId="1" fillId="0" borderId="1" xfId="1" applyNumberFormat="1" applyFont="1" applyBorder="1" applyAlignment="1"/>
    <xf numFmtId="14" fontId="6" fillId="0" borderId="0" xfId="1" applyNumberFormat="1" applyFont="1" applyFill="1" applyBorder="1"/>
    <xf numFmtId="166" fontId="1" fillId="0" borderId="0" xfId="1" applyNumberFormat="1" applyFont="1" applyBorder="1" applyAlignment="1"/>
    <xf numFmtId="165" fontId="1" fillId="0" borderId="0" xfId="1" applyNumberFormat="1" applyFont="1" applyBorder="1" applyAlignment="1"/>
    <xf numFmtId="0" fontId="0" fillId="0" borderId="1" xfId="0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165" fontId="1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center"/>
    </xf>
    <xf numFmtId="14" fontId="5" fillId="0" borderId="1" xfId="1" applyNumberFormat="1" applyFont="1" applyFill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14" fontId="6" fillId="0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6" fontId="1" fillId="0" borderId="1" xfId="1" applyNumberFormat="1" applyFont="1" applyBorder="1" applyAlignment="1"/>
    <xf numFmtId="17" fontId="0" fillId="0" borderId="1" xfId="1" applyNumberFormat="1" applyFont="1" applyBorder="1" applyAlignment="1">
      <alignment horizontal="center"/>
    </xf>
    <xf numFmtId="168" fontId="1" fillId="0" borderId="1" xfId="1" applyNumberFormat="1" applyFont="1" applyBorder="1" applyAlignment="1">
      <alignment horizontal="center"/>
    </xf>
    <xf numFmtId="14" fontId="0" fillId="0" borderId="1" xfId="0" applyNumberFormat="1" applyBorder="1"/>
    <xf numFmtId="43" fontId="0" fillId="0" borderId="1" xfId="1" applyFont="1" applyBorder="1"/>
    <xf numFmtId="43" fontId="1" fillId="0" borderId="1" xfId="1" applyFont="1" applyBorder="1"/>
    <xf numFmtId="165" fontId="1" fillId="0" borderId="1" xfId="1" applyNumberFormat="1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Fill="1" applyBorder="1" applyAlignment="1"/>
    <xf numFmtId="164" fontId="0" fillId="2" borderId="1" xfId="0" applyNumberFormat="1" applyFill="1" applyBorder="1"/>
    <xf numFmtId="14" fontId="7" fillId="3" borderId="1" xfId="0" applyNumberFormat="1" applyFont="1" applyFill="1" applyBorder="1" applyAlignment="1"/>
    <xf numFmtId="164" fontId="0" fillId="3" borderId="1" xfId="0" applyNumberFormat="1" applyFill="1" applyBorder="1"/>
    <xf numFmtId="0" fontId="7" fillId="2" borderId="1" xfId="0" applyFont="1" applyFill="1" applyBorder="1"/>
    <xf numFmtId="0" fontId="0" fillId="0" borderId="0" xfId="0" applyBorder="1"/>
    <xf numFmtId="10" fontId="7" fillId="0" borderId="1" xfId="0" applyNumberFormat="1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165" fontId="7" fillId="0" borderId="1" xfId="1" applyNumberFormat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niela%20Quintero/Clases%20-%20Posgrado%20ICESI/Liquidaciones/RELIQUIDACI&#211;N%20PENSI&#211;N%20-%20GUILLERMO%20ARTURO%20LIZARAZO%20YOVANNI/GUILLERMO%20ARTURO%20LIZARAZO%20-IPC%202018%20-%20LIQUIDACI&#211;N%20RE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98"/>
      <sheetName val="IPC2008"/>
      <sheetName val="IPC 2008 meses"/>
      <sheetName val="IPC2018"/>
      <sheetName val="IPC 2018 meses"/>
      <sheetName val="IBL P. largo"/>
      <sheetName val="IBL P. corto"/>
      <sheetName val="Retroactivo+mora"/>
      <sheetName val="Retroactivo+index."/>
      <sheetName val="Diferencias+index."/>
      <sheetName val="Hoja1"/>
    </sheetNames>
    <sheetDataSet>
      <sheetData sheetId="0"/>
      <sheetData sheetId="1"/>
      <sheetData sheetId="2"/>
      <sheetData sheetId="3">
        <row r="4">
          <cell r="A4">
            <v>1954</v>
          </cell>
          <cell r="B4">
            <v>2.6249999999999999E-2</v>
          </cell>
        </row>
        <row r="5">
          <cell r="A5">
            <v>1955</v>
          </cell>
          <cell r="B5">
            <v>2.6780000000000002E-2</v>
          </cell>
          <cell r="C5">
            <v>0</v>
          </cell>
        </row>
        <row r="6">
          <cell r="A6">
            <v>1956</v>
          </cell>
          <cell r="B6">
            <v>2.8899999999999999E-2</v>
          </cell>
          <cell r="C6">
            <v>0</v>
          </cell>
        </row>
        <row r="7">
          <cell r="A7">
            <v>1957</v>
          </cell>
          <cell r="B7">
            <v>3.4880000000000001E-2</v>
          </cell>
          <cell r="C7">
            <v>0.25</v>
          </cell>
        </row>
        <row r="8">
          <cell r="A8">
            <v>1958</v>
          </cell>
          <cell r="B8">
            <v>3.7659999999999999E-2</v>
          </cell>
          <cell r="C8">
            <v>0</v>
          </cell>
        </row>
        <row r="9">
          <cell r="A9">
            <v>1959</v>
          </cell>
          <cell r="B9">
            <v>4.0599999999999997E-2</v>
          </cell>
          <cell r="C9">
            <v>0.2</v>
          </cell>
        </row>
        <row r="10">
          <cell r="A10">
            <v>1960</v>
          </cell>
          <cell r="B10">
            <v>4.3589999999999997E-2</v>
          </cell>
          <cell r="C10">
            <v>0</v>
          </cell>
        </row>
        <row r="11">
          <cell r="A11">
            <v>1961</v>
          </cell>
          <cell r="B11">
            <v>4.6089999999999999E-2</v>
          </cell>
          <cell r="C11">
            <v>0.16669999999999999</v>
          </cell>
        </row>
        <row r="12">
          <cell r="A12">
            <v>1962</v>
          </cell>
          <cell r="B12">
            <v>4.8989999999999999E-2</v>
          </cell>
          <cell r="C12">
            <v>0</v>
          </cell>
        </row>
        <row r="13">
          <cell r="A13">
            <v>1963</v>
          </cell>
          <cell r="B13">
            <v>6.5449999999999994E-2</v>
          </cell>
          <cell r="C13">
            <v>0.28570000000000001</v>
          </cell>
        </row>
        <row r="14">
          <cell r="A14">
            <v>1964</v>
          </cell>
          <cell r="B14">
            <v>7.1199999999999999E-2</v>
          </cell>
          <cell r="C14">
            <v>0.1111</v>
          </cell>
        </row>
        <row r="15">
          <cell r="A15">
            <v>1965</v>
          </cell>
          <cell r="B15">
            <v>8.1490000000000007E-2</v>
          </cell>
          <cell r="C15">
            <v>0.2</v>
          </cell>
        </row>
        <row r="16">
          <cell r="A16">
            <v>1966</v>
          </cell>
          <cell r="B16">
            <v>9.1980000000000006E-2</v>
          </cell>
          <cell r="C16">
            <v>8.3299999999999999E-2</v>
          </cell>
        </row>
        <row r="17">
          <cell r="A17">
            <v>1967</v>
          </cell>
          <cell r="B17">
            <v>9.8570000000000005E-2</v>
          </cell>
          <cell r="C17">
            <v>7.17E-2</v>
          </cell>
        </row>
        <row r="18">
          <cell r="A18">
            <v>1968</v>
          </cell>
          <cell r="B18">
            <v>0.10496999999999999</v>
          </cell>
          <cell r="C18">
            <v>6.5100000000000005E-2</v>
          </cell>
        </row>
        <row r="19">
          <cell r="A19">
            <v>1969</v>
          </cell>
          <cell r="B19">
            <v>0.11403000000000001</v>
          </cell>
          <cell r="C19">
            <v>8.6300000000000002E-2</v>
          </cell>
        </row>
        <row r="20">
          <cell r="A20">
            <v>1970</v>
          </cell>
          <cell r="B20">
            <v>0.12154</v>
          </cell>
          <cell r="C20">
            <v>6.5799999999999997E-2</v>
          </cell>
        </row>
        <row r="21">
          <cell r="A21">
            <v>1971</v>
          </cell>
          <cell r="B21">
            <v>0.1386</v>
          </cell>
          <cell r="C21">
            <v>0.14030000000000001</v>
          </cell>
        </row>
        <row r="22">
          <cell r="A22">
            <v>1972</v>
          </cell>
          <cell r="B22">
            <v>0.15798000000000001</v>
          </cell>
          <cell r="C22">
            <v>0.1399</v>
          </cell>
        </row>
        <row r="23">
          <cell r="A23">
            <v>1973</v>
          </cell>
          <cell r="B23">
            <v>0.19602</v>
          </cell>
          <cell r="C23">
            <v>0.24079999999999999</v>
          </cell>
        </row>
        <row r="24">
          <cell r="A24">
            <v>1974</v>
          </cell>
          <cell r="B24">
            <v>0.2477</v>
          </cell>
          <cell r="C24">
            <v>0.26350000000000001</v>
          </cell>
        </row>
        <row r="25">
          <cell r="A25">
            <v>1975</v>
          </cell>
          <cell r="B25">
            <v>0.29169</v>
          </cell>
          <cell r="C25">
            <v>0.1777</v>
          </cell>
        </row>
        <row r="26">
          <cell r="A26">
            <v>1976</v>
          </cell>
          <cell r="B26">
            <v>0.36685000000000001</v>
          </cell>
          <cell r="C26">
            <v>0.2576</v>
          </cell>
        </row>
        <row r="27">
          <cell r="A27">
            <v>1977</v>
          </cell>
          <cell r="B27">
            <v>0.47221000000000002</v>
          </cell>
          <cell r="C27">
            <v>0.28710000000000002</v>
          </cell>
        </row>
        <row r="28">
          <cell r="A28">
            <v>1978</v>
          </cell>
          <cell r="B28">
            <v>0.55923999999999996</v>
          </cell>
          <cell r="C28">
            <v>0.1842</v>
          </cell>
        </row>
        <row r="29">
          <cell r="A29">
            <v>1979</v>
          </cell>
          <cell r="B29">
            <v>0.72026999999999997</v>
          </cell>
          <cell r="C29">
            <v>0.28799999999999998</v>
          </cell>
        </row>
        <row r="30">
          <cell r="A30">
            <v>1980</v>
          </cell>
          <cell r="B30">
            <v>0.90625999999999995</v>
          </cell>
          <cell r="C30">
            <v>0.25850000000000001</v>
          </cell>
        </row>
        <row r="31">
          <cell r="A31">
            <v>1981</v>
          </cell>
          <cell r="B31">
            <v>1.14466</v>
          </cell>
          <cell r="C31">
            <v>0.2636</v>
          </cell>
        </row>
        <row r="32">
          <cell r="A32">
            <v>1982</v>
          </cell>
          <cell r="B32">
            <v>1.4194599999999999</v>
          </cell>
          <cell r="C32">
            <v>0.24030000000000001</v>
          </cell>
        </row>
        <row r="33">
          <cell r="A33">
            <v>1983</v>
          </cell>
          <cell r="B33">
            <v>1.6553899999999999</v>
          </cell>
          <cell r="C33">
            <v>0.16639999999999999</v>
          </cell>
        </row>
        <row r="34">
          <cell r="A34">
            <v>1984</v>
          </cell>
          <cell r="B34">
            <v>1.95852</v>
          </cell>
          <cell r="C34">
            <v>0.18279999999999999</v>
          </cell>
        </row>
        <row r="35">
          <cell r="A35">
            <v>1985</v>
          </cell>
          <cell r="B35">
            <v>2.3982800000000002</v>
          </cell>
          <cell r="C35">
            <v>0.22450000000000001</v>
          </cell>
        </row>
        <row r="36">
          <cell r="A36">
            <v>1986</v>
          </cell>
          <cell r="B36">
            <v>2.9010899999999999</v>
          </cell>
          <cell r="C36">
            <v>0.20949999999999999</v>
          </cell>
        </row>
        <row r="37">
          <cell r="A37">
            <v>1987</v>
          </cell>
          <cell r="B37">
            <v>3.59775</v>
          </cell>
          <cell r="C37">
            <v>0.2402</v>
          </cell>
        </row>
        <row r="38">
          <cell r="A38">
            <v>1988</v>
          </cell>
          <cell r="B38">
            <v>4.6094099999999996</v>
          </cell>
          <cell r="C38">
            <v>0.28120000000000001</v>
          </cell>
        </row>
        <row r="39">
          <cell r="A39">
            <v>1989</v>
          </cell>
          <cell r="B39">
            <v>5.8107600000000001</v>
          </cell>
          <cell r="C39">
            <v>0.26119999999999999</v>
          </cell>
        </row>
        <row r="40">
          <cell r="A40">
            <v>1990</v>
          </cell>
          <cell r="B40">
            <v>7.68649</v>
          </cell>
          <cell r="C40">
            <v>0.3236</v>
          </cell>
        </row>
        <row r="41">
          <cell r="A41">
            <v>1991</v>
          </cell>
          <cell r="B41">
            <v>9.74343</v>
          </cell>
          <cell r="C41">
            <v>0.26819999999999999</v>
          </cell>
        </row>
        <row r="42">
          <cell r="A42">
            <v>1992</v>
          </cell>
          <cell r="B42">
            <v>12.18511</v>
          </cell>
          <cell r="C42">
            <v>0.25130000000000002</v>
          </cell>
        </row>
        <row r="43">
          <cell r="A43">
            <v>1993</v>
          </cell>
          <cell r="B43">
            <v>14.92989</v>
          </cell>
          <cell r="C43">
            <v>0.22600000000000001</v>
          </cell>
        </row>
        <row r="44">
          <cell r="A44">
            <v>1994</v>
          </cell>
          <cell r="B44">
            <v>18.292010000000001</v>
          </cell>
          <cell r="C44">
            <v>0.22589999999999999</v>
          </cell>
        </row>
        <row r="45">
          <cell r="A45">
            <v>1995</v>
          </cell>
          <cell r="B45">
            <v>21.834910000000001</v>
          </cell>
          <cell r="C45">
            <v>0.1946</v>
          </cell>
        </row>
        <row r="46">
          <cell r="A46">
            <v>1996</v>
          </cell>
          <cell r="B46">
            <v>26.548100000000002</v>
          </cell>
          <cell r="C46">
            <v>0.21629999999999999</v>
          </cell>
        </row>
        <row r="47">
          <cell r="A47">
            <v>1997</v>
          </cell>
          <cell r="B47">
            <v>31.225200000000001</v>
          </cell>
          <cell r="C47">
            <v>0.17680000000000001</v>
          </cell>
        </row>
        <row r="48">
          <cell r="A48">
            <v>1998</v>
          </cell>
          <cell r="B48">
            <v>36.42436</v>
          </cell>
          <cell r="C48">
            <v>0.16700000000000001</v>
          </cell>
        </row>
        <row r="49">
          <cell r="A49">
            <v>1999</v>
          </cell>
          <cell r="B49">
            <v>39.786949999999997</v>
          </cell>
          <cell r="C49">
            <v>9.2299999999999993E-2</v>
          </cell>
        </row>
        <row r="50">
          <cell r="A50">
            <v>2000</v>
          </cell>
          <cell r="B50">
            <v>43.26764</v>
          </cell>
          <cell r="C50">
            <v>8.7499999999999994E-2</v>
          </cell>
        </row>
        <row r="51">
          <cell r="A51">
            <v>2001</v>
          </cell>
          <cell r="B51">
            <v>46.576000000000001</v>
          </cell>
          <cell r="C51">
            <v>7.6499999999999999E-2</v>
          </cell>
        </row>
        <row r="52">
          <cell r="A52">
            <v>2002</v>
          </cell>
          <cell r="B52">
            <v>49.832920000000001</v>
          </cell>
          <cell r="C52">
            <v>6.9900000000000004E-2</v>
          </cell>
        </row>
        <row r="53">
          <cell r="A53">
            <v>2003</v>
          </cell>
          <cell r="B53">
            <v>53.067329999999998</v>
          </cell>
          <cell r="C53">
            <v>6.4899999999999999E-2</v>
          </cell>
        </row>
        <row r="54">
          <cell r="A54">
            <v>2004</v>
          </cell>
          <cell r="B54">
            <v>55.984699999999997</v>
          </cell>
          <cell r="C54">
            <v>5.5E-2</v>
          </cell>
        </row>
        <row r="55">
          <cell r="A55">
            <v>2005</v>
          </cell>
          <cell r="B55">
            <v>58.702800000000003</v>
          </cell>
          <cell r="C55">
            <v>4.8500000000000001E-2</v>
          </cell>
        </row>
        <row r="56">
          <cell r="A56">
            <v>2006</v>
          </cell>
          <cell r="B56">
            <v>61.331470000000003</v>
          </cell>
          <cell r="C56">
            <v>4.48E-2</v>
          </cell>
        </row>
        <row r="57">
          <cell r="A57">
            <v>2007</v>
          </cell>
          <cell r="B57">
            <v>64.823700000000002</v>
          </cell>
          <cell r="C57">
            <v>5.6899999999999999E-2</v>
          </cell>
        </row>
        <row r="58">
          <cell r="A58">
            <v>2008</v>
          </cell>
          <cell r="B58">
            <v>69.798779999999994</v>
          </cell>
          <cell r="C58">
            <v>7.6700000000000004E-2</v>
          </cell>
        </row>
        <row r="59">
          <cell r="A59">
            <v>2009</v>
          </cell>
          <cell r="B59">
            <v>71.196020000000004</v>
          </cell>
          <cell r="C59">
            <v>0.02</v>
          </cell>
        </row>
        <row r="60">
          <cell r="A60">
            <v>2010</v>
          </cell>
          <cell r="B60">
            <v>73.453800000000001</v>
          </cell>
          <cell r="C60">
            <v>3.1699999999999999E-2</v>
          </cell>
        </row>
        <row r="61">
          <cell r="A61">
            <v>2011</v>
          </cell>
          <cell r="B61">
            <v>76.19171</v>
          </cell>
          <cell r="C61">
            <v>3.73E-2</v>
          </cell>
        </row>
        <row r="62">
          <cell r="A62">
            <v>2012</v>
          </cell>
          <cell r="B62">
            <v>78.047240000000002</v>
          </cell>
          <cell r="C62">
            <v>2.4400000000000002E-2</v>
          </cell>
        </row>
        <row r="63">
          <cell r="A63">
            <v>2013</v>
          </cell>
          <cell r="B63">
            <v>79.559650000000005</v>
          </cell>
          <cell r="C63">
            <v>1.9400000000000001E-2</v>
          </cell>
        </row>
        <row r="64">
          <cell r="A64">
            <v>2014</v>
          </cell>
          <cell r="B64">
            <v>82.46969</v>
          </cell>
          <cell r="C64">
            <v>3.6600000000000001E-2</v>
          </cell>
        </row>
        <row r="65">
          <cell r="A65">
            <v>2015</v>
          </cell>
          <cell r="B65">
            <v>88.052130000000005</v>
          </cell>
          <cell r="C65">
            <v>6.7699999999999996E-2</v>
          </cell>
        </row>
        <row r="66">
          <cell r="A66">
            <v>2016</v>
          </cell>
          <cell r="B66">
            <v>93.112849999999995</v>
          </cell>
          <cell r="C66">
            <v>5.7500000000000002E-2</v>
          </cell>
        </row>
        <row r="67">
          <cell r="A67">
            <v>2017</v>
          </cell>
          <cell r="B67">
            <v>96.919880000000006</v>
          </cell>
          <cell r="C67">
            <v>4.0899999999999999E-2</v>
          </cell>
        </row>
        <row r="68">
          <cell r="A68">
            <v>2018</v>
          </cell>
          <cell r="B68">
            <v>100</v>
          </cell>
          <cell r="C68">
            <v>3.1800000000000002E-2</v>
          </cell>
        </row>
        <row r="69">
          <cell r="A69">
            <v>2019</v>
          </cell>
          <cell r="B69">
            <v>103.8</v>
          </cell>
          <cell r="C69">
            <v>3.7999999999999999E-2</v>
          </cell>
        </row>
        <row r="70">
          <cell r="A70">
            <v>2020</v>
          </cell>
          <cell r="B70">
            <v>105.48</v>
          </cell>
          <cell r="C70">
            <v>1.61E-2</v>
          </cell>
        </row>
        <row r="71">
          <cell r="A71">
            <v>2021</v>
          </cell>
          <cell r="B71">
            <v>111.41</v>
          </cell>
          <cell r="C71">
            <v>5.62E-2</v>
          </cell>
        </row>
        <row r="72">
          <cell r="A72">
            <v>2022</v>
          </cell>
          <cell r="B72">
            <v>126.03</v>
          </cell>
          <cell r="C72">
            <v>0.13119999999999998</v>
          </cell>
        </row>
        <row r="73">
          <cell r="A73">
            <v>2023</v>
          </cell>
          <cell r="B73">
            <v>137.72</v>
          </cell>
          <cell r="C73">
            <v>9.2799999999999994E-2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38" workbookViewId="0">
      <selection activeCell="F45" sqref="F45"/>
    </sheetView>
  </sheetViews>
  <sheetFormatPr baseColWidth="10" defaultRowHeight="14.25"/>
  <cols>
    <col min="2" max="2" width="17.875" customWidth="1"/>
    <col min="3" max="3" width="24.625" customWidth="1"/>
    <col min="4" max="4" width="25.125" customWidth="1"/>
    <col min="5" max="6" width="18.125" customWidth="1"/>
    <col min="7" max="7" width="23.875" customWidth="1"/>
  </cols>
  <sheetData>
    <row r="1" spans="1:8">
      <c r="A1" s="25"/>
      <c r="B1" s="25"/>
      <c r="C1" s="25"/>
      <c r="D1" s="25"/>
      <c r="E1" s="25"/>
      <c r="F1" s="25"/>
      <c r="G1" s="25"/>
      <c r="H1" s="25"/>
    </row>
    <row r="2" spans="1:8" ht="15">
      <c r="A2" s="32" t="s">
        <v>19</v>
      </c>
      <c r="B2" s="32"/>
      <c r="C2" s="32"/>
      <c r="D2" s="32"/>
      <c r="E2" s="32"/>
      <c r="F2" s="32"/>
      <c r="G2" s="32"/>
      <c r="H2" s="32"/>
    </row>
    <row r="3" spans="1:8">
      <c r="C3" s="1"/>
      <c r="D3" s="2"/>
      <c r="E3" s="3"/>
      <c r="F3" s="3"/>
      <c r="H3" s="4"/>
    </row>
    <row r="4" spans="1:8">
      <c r="A4" s="5"/>
      <c r="B4" s="6"/>
      <c r="C4" s="7"/>
      <c r="D4" s="8"/>
      <c r="E4" s="9"/>
      <c r="H4" s="10"/>
    </row>
    <row r="5" spans="1:8">
      <c r="A5" s="5"/>
      <c r="B5" s="6"/>
      <c r="C5" s="7"/>
      <c r="D5" s="8"/>
      <c r="E5" s="9"/>
      <c r="F5" s="3"/>
      <c r="G5" s="11"/>
      <c r="H5" s="10"/>
    </row>
    <row r="6" spans="1:8" ht="15">
      <c r="A6" s="34" t="s">
        <v>0</v>
      </c>
      <c r="B6" s="35"/>
      <c r="C6" s="36"/>
      <c r="D6" s="8"/>
      <c r="E6" s="30" t="s">
        <v>1</v>
      </c>
      <c r="F6" s="30"/>
      <c r="G6" s="30"/>
      <c r="H6" s="30"/>
    </row>
    <row r="7" spans="1:8">
      <c r="A7" s="26" t="s">
        <v>2</v>
      </c>
      <c r="B7" s="26"/>
      <c r="C7" s="26"/>
      <c r="D7" s="8"/>
      <c r="E7" s="28" t="s">
        <v>3</v>
      </c>
      <c r="F7" s="28"/>
      <c r="G7" s="29">
        <v>45152</v>
      </c>
      <c r="H7" s="29"/>
    </row>
    <row r="8" spans="1:8">
      <c r="A8" s="14" t="s">
        <v>4</v>
      </c>
      <c r="B8" s="15" t="s">
        <v>5</v>
      </c>
      <c r="C8" s="27" t="s">
        <v>18</v>
      </c>
      <c r="D8" s="16"/>
      <c r="E8" s="28" t="s">
        <v>6</v>
      </c>
      <c r="F8" s="28"/>
      <c r="G8" s="29">
        <v>45535</v>
      </c>
      <c r="H8" s="29"/>
    </row>
    <row r="9" spans="1:8">
      <c r="A9" s="14">
        <v>2002</v>
      </c>
      <c r="B9" s="18">
        <f>VLOOKUP(A9,[1]IPC2018!$A$4:$C$73,3,1)</f>
        <v>6.9900000000000004E-2</v>
      </c>
      <c r="C9" s="14">
        <v>790580</v>
      </c>
      <c r="D9" s="16"/>
      <c r="E9" s="28" t="s">
        <v>7</v>
      </c>
      <c r="F9" s="28"/>
      <c r="G9" s="29">
        <v>45213</v>
      </c>
      <c r="H9" s="29"/>
    </row>
    <row r="10" spans="1:8">
      <c r="A10" s="14">
        <v>2003</v>
      </c>
      <c r="B10" s="18">
        <f>VLOOKUP(A10,[1]IPC2018!$A$4:$C$73,3,1)</f>
        <v>6.4899999999999999E-2</v>
      </c>
      <c r="C10" s="19">
        <f>+C9*(1+B9)</f>
        <v>845841.54200000002</v>
      </c>
      <c r="D10" s="16"/>
      <c r="E10" s="28" t="s">
        <v>8</v>
      </c>
      <c r="F10" s="28"/>
      <c r="G10" s="31">
        <v>45535</v>
      </c>
      <c r="H10" s="31"/>
    </row>
    <row r="11" spans="1:8">
      <c r="A11" s="14">
        <v>2004</v>
      </c>
      <c r="B11" s="18">
        <f>VLOOKUP(A11,[1]IPC2018!$A$4:$C$73,3,1)</f>
        <v>5.5E-2</v>
      </c>
      <c r="C11" s="19">
        <f t="shared" ref="C11:C31" si="0">+C10*(1+B10)</f>
        <v>900736.65807579993</v>
      </c>
      <c r="D11" s="16"/>
      <c r="E11" s="17"/>
      <c r="F11" s="17"/>
      <c r="H11" s="20"/>
    </row>
    <row r="12" spans="1:8">
      <c r="A12" s="14">
        <v>2005</v>
      </c>
      <c r="B12" s="18">
        <f>VLOOKUP(A12,[1]IPC2018!$A$4:$C$73,3,1)</f>
        <v>4.8500000000000001E-2</v>
      </c>
      <c r="C12" s="19">
        <f t="shared" si="0"/>
        <v>950277.17426996888</v>
      </c>
      <c r="D12" s="16"/>
      <c r="E12" s="17"/>
      <c r="F12" s="17"/>
      <c r="H12" s="20"/>
    </row>
    <row r="13" spans="1:8">
      <c r="A13" s="14">
        <v>2006</v>
      </c>
      <c r="B13" s="18">
        <f>VLOOKUP(A13,[1]IPC2018!$A$4:$C$73,3,1)</f>
        <v>4.48E-2</v>
      </c>
      <c r="C13" s="19">
        <f t="shared" si="0"/>
        <v>996365.61722206231</v>
      </c>
      <c r="D13" s="16"/>
      <c r="E13" s="17"/>
      <c r="F13" s="17"/>
      <c r="H13" s="20"/>
    </row>
    <row r="14" spans="1:8">
      <c r="A14" s="14">
        <v>2007</v>
      </c>
      <c r="B14" s="18">
        <f>VLOOKUP(A14,[1]IPC2018!$A$4:$C$73,3,1)</f>
        <v>5.6899999999999999E-2</v>
      </c>
      <c r="C14" s="19">
        <f t="shared" si="0"/>
        <v>1041002.7968736107</v>
      </c>
      <c r="D14" s="16"/>
      <c r="E14" s="17"/>
      <c r="F14" s="17"/>
      <c r="H14" s="20"/>
    </row>
    <row r="15" spans="1:8">
      <c r="A15" s="14">
        <v>2008</v>
      </c>
      <c r="B15" s="18">
        <f>VLOOKUP(A15,[1]IPC2018!$A$4:$C$73,3,1)</f>
        <v>7.6700000000000004E-2</v>
      </c>
      <c r="C15" s="19">
        <f t="shared" si="0"/>
        <v>1100235.856015719</v>
      </c>
      <c r="D15" s="16"/>
      <c r="E15" s="17"/>
      <c r="F15" s="17"/>
      <c r="H15" s="20"/>
    </row>
    <row r="16" spans="1:8">
      <c r="A16" s="14">
        <v>2009</v>
      </c>
      <c r="B16" s="18">
        <f>VLOOKUP(A16,[1]IPC2018!$A$4:$C$73,3,1)</f>
        <v>0.02</v>
      </c>
      <c r="C16" s="19">
        <f t="shared" si="0"/>
        <v>1184623.9461721247</v>
      </c>
      <c r="D16" s="16"/>
      <c r="E16" s="17"/>
      <c r="F16" s="17"/>
      <c r="H16" s="20"/>
    </row>
    <row r="17" spans="1:7">
      <c r="A17" s="14">
        <v>2010</v>
      </c>
      <c r="B17" s="18">
        <f>VLOOKUP(A17,[1]IPC2018!$A$4:$C$73,3,1)</f>
        <v>3.1699999999999999E-2</v>
      </c>
      <c r="C17" s="19">
        <f t="shared" si="0"/>
        <v>1208316.4250955672</v>
      </c>
      <c r="D17" s="16"/>
      <c r="E17" s="21"/>
      <c r="F17" s="13"/>
      <c r="G17" s="13"/>
    </row>
    <row r="18" spans="1:7">
      <c r="A18" s="14">
        <v>2011</v>
      </c>
      <c r="B18" s="18">
        <f>VLOOKUP(A18,[1]IPC2018!$A$4:$C$73,3,1)</f>
        <v>3.73E-2</v>
      </c>
      <c r="C18" s="19">
        <f t="shared" si="0"/>
        <v>1246620.0557710968</v>
      </c>
      <c r="D18" s="16"/>
      <c r="E18" s="21"/>
      <c r="F18" s="13"/>
      <c r="G18" s="13"/>
    </row>
    <row r="19" spans="1:7">
      <c r="A19" s="14">
        <v>2012</v>
      </c>
      <c r="B19" s="18">
        <f>VLOOKUP(A19,[1]IPC2018!$A$4:$C$73,3,1)</f>
        <v>2.4400000000000002E-2</v>
      </c>
      <c r="C19" s="19">
        <f t="shared" si="0"/>
        <v>1293118.983851359</v>
      </c>
      <c r="D19" s="16"/>
      <c r="E19" s="21"/>
      <c r="F19" s="13"/>
      <c r="G19" s="13"/>
    </row>
    <row r="20" spans="1:7">
      <c r="A20" s="14">
        <v>2013</v>
      </c>
      <c r="B20" s="18">
        <f>VLOOKUP(A20,[1]IPC2018!$A$4:$C$73,3,1)</f>
        <v>1.9400000000000001E-2</v>
      </c>
      <c r="C20" s="19">
        <f t="shared" si="0"/>
        <v>1324671.087057332</v>
      </c>
      <c r="D20" s="16"/>
      <c r="E20" s="21"/>
      <c r="F20" s="13"/>
      <c r="G20" s="13"/>
    </row>
    <row r="21" spans="1:7">
      <c r="A21" s="14">
        <v>2014</v>
      </c>
      <c r="B21" s="18">
        <f>VLOOKUP(A21,[1]IPC2018!$A$4:$C$73,3,1)</f>
        <v>3.6600000000000001E-2</v>
      </c>
      <c r="C21" s="19">
        <f t="shared" si="0"/>
        <v>1350369.7061462444</v>
      </c>
      <c r="D21" s="16"/>
      <c r="E21" s="21"/>
      <c r="F21" s="13"/>
      <c r="G21" s="13"/>
    </row>
    <row r="22" spans="1:7">
      <c r="A22" s="14">
        <v>2015</v>
      </c>
      <c r="B22" s="18">
        <f>VLOOKUP(A22,[1]IPC2018!$A$4:$C$73,3,1)</f>
        <v>6.7699999999999996E-2</v>
      </c>
      <c r="C22" s="19">
        <f t="shared" si="0"/>
        <v>1399793.2373911969</v>
      </c>
      <c r="D22" s="16"/>
      <c r="E22" s="21"/>
      <c r="F22" s="13"/>
      <c r="G22" s="13"/>
    </row>
    <row r="23" spans="1:7">
      <c r="A23" s="14">
        <v>2016</v>
      </c>
      <c r="B23" s="18">
        <f>VLOOKUP(A23,[1]IPC2018!$A$4:$C$73,3,1)</f>
        <v>5.7500000000000002E-2</v>
      </c>
      <c r="C23" s="19">
        <f t="shared" si="0"/>
        <v>1494559.2395625811</v>
      </c>
      <c r="D23" s="8"/>
      <c r="E23" s="21"/>
      <c r="F23" s="13"/>
      <c r="G23" s="13"/>
    </row>
    <row r="24" spans="1:7">
      <c r="A24" s="14">
        <v>2017</v>
      </c>
      <c r="B24" s="18">
        <f>VLOOKUP(A24,[1]IPC2018!$A$4:$C$73,3,1)</f>
        <v>4.0899999999999999E-2</v>
      </c>
      <c r="C24" s="19">
        <f t="shared" si="0"/>
        <v>1580496.3958374297</v>
      </c>
      <c r="D24" s="8"/>
      <c r="E24" s="21"/>
      <c r="F24" s="13"/>
      <c r="G24" s="13"/>
    </row>
    <row r="25" spans="1:7">
      <c r="A25" s="14">
        <v>2018</v>
      </c>
      <c r="B25" s="18">
        <f>VLOOKUP(A25,[1]IPC2018!$A$4:$C$73,3,1)</f>
        <v>3.1800000000000002E-2</v>
      </c>
      <c r="C25" s="19">
        <f t="shared" si="0"/>
        <v>1645138.6984271805</v>
      </c>
      <c r="D25" s="8"/>
      <c r="E25" s="21"/>
      <c r="F25" s="13"/>
      <c r="G25" s="13"/>
    </row>
    <row r="26" spans="1:7">
      <c r="A26" s="14">
        <v>2019</v>
      </c>
      <c r="B26" s="18">
        <f>VLOOKUP(A26,[1]IPC2018!$A$4:$C$73,3,1)</f>
        <v>3.7999999999999999E-2</v>
      </c>
      <c r="C26" s="19">
        <f t="shared" si="0"/>
        <v>1697454.1090371651</v>
      </c>
      <c r="D26" s="8"/>
    </row>
    <row r="27" spans="1:7">
      <c r="A27" s="14">
        <v>2020</v>
      </c>
      <c r="B27" s="18">
        <f>VLOOKUP(A27,[1]IPC2018!$A$4:$C$73,3,1)</f>
        <v>1.61E-2</v>
      </c>
      <c r="C27" s="19">
        <f t="shared" si="0"/>
        <v>1761957.3651805774</v>
      </c>
      <c r="D27" s="8"/>
      <c r="E27" s="21"/>
      <c r="F27" s="22"/>
      <c r="G27" s="13"/>
    </row>
    <row r="28" spans="1:7">
      <c r="A28" s="14">
        <v>2021</v>
      </c>
      <c r="B28" s="18">
        <f>VLOOKUP(A28,[1]IPC2018!$A$4:$C$73,3,1)</f>
        <v>5.62E-2</v>
      </c>
      <c r="C28" s="19">
        <f t="shared" si="0"/>
        <v>1790324.8787599846</v>
      </c>
      <c r="D28" s="8"/>
      <c r="E28" s="21"/>
      <c r="F28" s="22"/>
      <c r="G28" s="13"/>
    </row>
    <row r="29" spans="1:7">
      <c r="A29" s="14">
        <v>2022</v>
      </c>
      <c r="B29" s="18">
        <f>VLOOKUP(A29,[1]IPC2018!$A$4:$C$73,3,1)</f>
        <v>0.13119999999999998</v>
      </c>
      <c r="C29" s="19">
        <f t="shared" si="0"/>
        <v>1890941.1369462959</v>
      </c>
      <c r="D29" s="8"/>
      <c r="E29" s="21"/>
      <c r="F29" s="22"/>
      <c r="G29" s="13"/>
    </row>
    <row r="30" spans="1:7">
      <c r="A30" s="14">
        <v>2023</v>
      </c>
      <c r="B30" s="18">
        <f>VLOOKUP(A30,[1]IPC2018!$A$4:$C$73,3,1)</f>
        <v>9.2799999999999994E-2</v>
      </c>
      <c r="C30" s="19">
        <f t="shared" si="0"/>
        <v>2139032.6141136498</v>
      </c>
      <c r="D30" s="8"/>
      <c r="E30" s="21"/>
      <c r="F30" s="22"/>
      <c r="G30" s="13"/>
    </row>
    <row r="31" spans="1:7">
      <c r="A31" s="14">
        <v>2024</v>
      </c>
      <c r="B31" s="18">
        <f>VLOOKUP(A31,[1]IPC2018!$A$4:$C$73,3,1)</f>
        <v>9.2799999999999994E-2</v>
      </c>
      <c r="C31" s="19">
        <f t="shared" si="0"/>
        <v>2337534.8407033966</v>
      </c>
      <c r="D31" s="8"/>
      <c r="E31" s="21"/>
      <c r="F31" s="22"/>
      <c r="G31" s="13"/>
    </row>
    <row r="32" spans="1:7">
      <c r="E32" s="21"/>
      <c r="F32" s="22"/>
      <c r="G32" s="13"/>
    </row>
    <row r="33" spans="1:8" ht="15">
      <c r="A33" s="33" t="s">
        <v>9</v>
      </c>
      <c r="B33" s="33"/>
      <c r="C33" s="33"/>
      <c r="D33" s="33"/>
      <c r="E33" s="21"/>
      <c r="F33" s="22"/>
      <c r="G33" s="13"/>
      <c r="H33" s="50"/>
    </row>
    <row r="34" spans="1:8">
      <c r="A34" s="26" t="s">
        <v>10</v>
      </c>
      <c r="B34" s="26"/>
      <c r="C34" s="38">
        <v>45536</v>
      </c>
      <c r="D34" s="38"/>
      <c r="E34" s="21"/>
      <c r="F34" s="22"/>
      <c r="G34" s="13"/>
      <c r="H34" s="50"/>
    </row>
    <row r="35" spans="1:8">
      <c r="A35" s="19" t="s">
        <v>11</v>
      </c>
      <c r="B35" s="37"/>
      <c r="C35" s="39">
        <v>0.1923</v>
      </c>
      <c r="D35" s="39"/>
      <c r="E35" s="21"/>
      <c r="F35" s="22"/>
      <c r="G35" s="13"/>
      <c r="H35" s="50"/>
    </row>
    <row r="36" spans="1:8">
      <c r="A36" s="19" t="s">
        <v>12</v>
      </c>
      <c r="B36" s="37"/>
      <c r="C36" s="39">
        <f>+C35*1.5</f>
        <v>0.28844999999999998</v>
      </c>
      <c r="D36" s="39"/>
      <c r="E36" s="21"/>
      <c r="F36" s="22"/>
      <c r="G36" s="13"/>
      <c r="H36" s="50"/>
    </row>
    <row r="37" spans="1:8">
      <c r="A37" s="19" t="s">
        <v>13</v>
      </c>
      <c r="B37" s="37"/>
      <c r="C37" s="39">
        <f>((1+C36)^(1/12))-1</f>
        <v>2.1344601002089014E-2</v>
      </c>
      <c r="D37" s="39"/>
      <c r="E37" s="21"/>
      <c r="F37" s="22"/>
      <c r="G37" s="13"/>
      <c r="H37" s="50"/>
    </row>
    <row r="38" spans="1:8" ht="30.75" customHeight="1">
      <c r="A38" s="54" t="s">
        <v>14</v>
      </c>
      <c r="B38" s="54"/>
      <c r="C38" s="54"/>
      <c r="D38" s="54"/>
      <c r="E38" s="21"/>
      <c r="F38" s="22"/>
      <c r="G38" s="13"/>
      <c r="H38" s="50"/>
    </row>
    <row r="39" spans="1:8">
      <c r="A39" s="22"/>
      <c r="B39" s="21"/>
      <c r="C39" s="13"/>
      <c r="D39" s="8"/>
      <c r="E39" s="21"/>
      <c r="F39" s="22"/>
      <c r="G39" s="13"/>
      <c r="H39" s="50"/>
    </row>
    <row r="40" spans="1:8" ht="15">
      <c r="A40" s="33" t="s">
        <v>15</v>
      </c>
      <c r="B40" s="33"/>
      <c r="C40" s="33"/>
      <c r="D40" s="33"/>
      <c r="E40" s="33"/>
      <c r="F40" s="33"/>
      <c r="G40" s="33"/>
      <c r="H40" s="12"/>
    </row>
    <row r="41" spans="1:8" ht="15">
      <c r="A41" s="44" t="s">
        <v>20</v>
      </c>
      <c r="B41" s="44"/>
      <c r="C41" s="51" t="s">
        <v>21</v>
      </c>
      <c r="D41" s="52" t="s">
        <v>22</v>
      </c>
      <c r="E41" s="44" t="s">
        <v>23</v>
      </c>
      <c r="F41" s="53" t="s">
        <v>24</v>
      </c>
      <c r="G41" s="52" t="s">
        <v>25</v>
      </c>
      <c r="H41" s="50"/>
    </row>
    <row r="42" spans="1:8">
      <c r="A42" s="23" t="s">
        <v>16</v>
      </c>
      <c r="B42" s="23" t="s">
        <v>17</v>
      </c>
      <c r="C42" s="51"/>
      <c r="D42" s="52"/>
      <c r="E42" s="44"/>
      <c r="F42" s="53"/>
      <c r="G42" s="52"/>
      <c r="H42" s="50"/>
    </row>
    <row r="43" spans="1:8">
      <c r="A43" s="40">
        <v>45153</v>
      </c>
      <c r="B43" s="40">
        <f>EOMONTH(A43,0)</f>
        <v>45169</v>
      </c>
      <c r="C43" s="41">
        <v>2139032.6141136498</v>
      </c>
      <c r="D43" s="42">
        <f>IF(OR(AND(MONTH(B43)=2,B43-A43+1&gt;=28),(AND(MONTH(B43)&lt;&gt;6,MONTH(B43)&lt;&gt;11,B43-A43+1&gt;=30))),1,IF(OR(MONTH(B43)=6,MONTH(B43)=11),1+((30-DAY(A43)+1)/30),(30-DAY(A43)+1)/30))</f>
        <v>0.53333333333333333</v>
      </c>
      <c r="E43" s="41">
        <f t="shared" ref="E43:E55" si="1">+D43*C43</f>
        <v>1140817.3941939466</v>
      </c>
      <c r="F43" s="43">
        <f>IF(B43&lt;$G$9,$G$10-$G$9,$G$10-B43)</f>
        <v>322</v>
      </c>
      <c r="G43" s="42">
        <f>+E43*$C$37*F43/30</f>
        <v>261359.80182302289</v>
      </c>
    </row>
    <row r="44" spans="1:8">
      <c r="A44" s="40">
        <f t="shared" ref="A44:A55" si="2">1+B43</f>
        <v>45170</v>
      </c>
      <c r="B44" s="40">
        <f t="shared" ref="B44:B55" si="3">EOMONTH(A44,0)</f>
        <v>45199</v>
      </c>
      <c r="C44" s="41">
        <v>2139032.6141136498</v>
      </c>
      <c r="D44" s="42">
        <f t="shared" ref="D44:D55" si="4">IF(OR(AND(MONTH(B44)=2,B44-A44+1&gt;=28),(AND(MONTH(B44)&lt;&gt;6,MONTH(B44)&lt;&gt;11,B44-A44+1&gt;=30))),1,IF(OR(MONTH(B44)=6,MONTH(B44)=11),1+((30-DAY(A44)+1)/30),(30-DAY(A44)+1)/30))</f>
        <v>1</v>
      </c>
      <c r="E44" s="41">
        <f t="shared" si="1"/>
        <v>2139032.6141136498</v>
      </c>
      <c r="F44" s="43">
        <f>IF(B44&lt;$G$9,$G$10-$G$9,$G$10-B44)</f>
        <v>322</v>
      </c>
      <c r="G44" s="42">
        <f t="shared" ref="G44:G55" si="5">+E44*$C$37*F44/30</f>
        <v>490049.62841816788</v>
      </c>
    </row>
    <row r="45" spans="1:8">
      <c r="A45" s="40">
        <f t="shared" si="2"/>
        <v>45200</v>
      </c>
      <c r="B45" s="40">
        <f t="shared" si="3"/>
        <v>45230</v>
      </c>
      <c r="C45" s="41">
        <v>2139032.6141136498</v>
      </c>
      <c r="D45" s="42">
        <f t="shared" si="4"/>
        <v>1</v>
      </c>
      <c r="E45" s="41">
        <f t="shared" si="1"/>
        <v>2139032.6141136498</v>
      </c>
      <c r="F45" s="43">
        <f>IF(B45&lt;$G$9,$G$10-$G$9,$G$10-B45)</f>
        <v>305</v>
      </c>
      <c r="G45" s="42">
        <f t="shared" si="5"/>
        <v>464177.44306689815</v>
      </c>
    </row>
    <row r="46" spans="1:8">
      <c r="A46" s="40">
        <f t="shared" si="2"/>
        <v>45231</v>
      </c>
      <c r="B46" s="40">
        <f t="shared" si="3"/>
        <v>45260</v>
      </c>
      <c r="C46" s="41">
        <v>2139032.6141136498</v>
      </c>
      <c r="D46" s="42">
        <f t="shared" si="4"/>
        <v>2</v>
      </c>
      <c r="E46" s="41">
        <f t="shared" si="1"/>
        <v>4278065.2282272996</v>
      </c>
      <c r="F46" s="43">
        <f>IF(B46&lt;$G$9,$G$10-$G$9,$G$10-B46)</f>
        <v>275</v>
      </c>
      <c r="G46" s="42">
        <f t="shared" si="5"/>
        <v>837041.2907763737</v>
      </c>
    </row>
    <row r="47" spans="1:8">
      <c r="A47" s="40">
        <f t="shared" si="2"/>
        <v>45261</v>
      </c>
      <c r="B47" s="40">
        <f t="shared" si="3"/>
        <v>45291</v>
      </c>
      <c r="C47" s="41">
        <v>2139032.6141136498</v>
      </c>
      <c r="D47" s="42">
        <f t="shared" si="4"/>
        <v>1</v>
      </c>
      <c r="E47" s="41">
        <f t="shared" si="1"/>
        <v>2139032.6141136498</v>
      </c>
      <c r="F47" s="43">
        <f>IF(B47&lt;$G$9,$G$10-$G$9,$G$10-B47)</f>
        <v>244</v>
      </c>
      <c r="G47" s="42">
        <f t="shared" si="5"/>
        <v>371341.9544535185</v>
      </c>
    </row>
    <row r="48" spans="1:8">
      <c r="A48" s="40">
        <f t="shared" si="2"/>
        <v>45292</v>
      </c>
      <c r="B48" s="40">
        <f t="shared" si="3"/>
        <v>45322</v>
      </c>
      <c r="C48" s="41">
        <v>2337534.8407033966</v>
      </c>
      <c r="D48" s="42">
        <f t="shared" si="4"/>
        <v>1</v>
      </c>
      <c r="E48" s="41">
        <f t="shared" si="1"/>
        <v>2337534.8407033966</v>
      </c>
      <c r="F48" s="43">
        <f>IF(B48&lt;$G$9,$G$10-$G$9,$G$10-B48)</f>
        <v>213</v>
      </c>
      <c r="G48" s="42">
        <f t="shared" si="5"/>
        <v>354245.61437339953</v>
      </c>
    </row>
    <row r="49" spans="1:7">
      <c r="A49" s="40">
        <f t="shared" si="2"/>
        <v>45323</v>
      </c>
      <c r="B49" s="40">
        <f t="shared" si="3"/>
        <v>45351</v>
      </c>
      <c r="C49" s="41">
        <v>2337534.8407033966</v>
      </c>
      <c r="D49" s="42">
        <f t="shared" si="4"/>
        <v>1</v>
      </c>
      <c r="E49" s="41">
        <f t="shared" si="1"/>
        <v>2337534.8407033966</v>
      </c>
      <c r="F49" s="43">
        <f>IF(B49&lt;$G$9,$G$10-$G$9,$G$10-B49)</f>
        <v>184</v>
      </c>
      <c r="G49" s="42">
        <f t="shared" si="5"/>
        <v>306014.99082021363</v>
      </c>
    </row>
    <row r="50" spans="1:7">
      <c r="A50" s="40">
        <f t="shared" si="2"/>
        <v>45352</v>
      </c>
      <c r="B50" s="40">
        <f t="shared" si="3"/>
        <v>45382</v>
      </c>
      <c r="C50" s="41">
        <v>2337534.8407033966</v>
      </c>
      <c r="D50" s="42">
        <f t="shared" si="4"/>
        <v>1</v>
      </c>
      <c r="E50" s="41">
        <f t="shared" si="1"/>
        <v>2337534.8407033966</v>
      </c>
      <c r="F50" s="43">
        <f>IF(B50&lt;$G$9,$G$10-$G$9,$G$10-B50)</f>
        <v>153</v>
      </c>
      <c r="G50" s="42">
        <f t="shared" si="5"/>
        <v>254458.11736680809</v>
      </c>
    </row>
    <row r="51" spans="1:7">
      <c r="A51" s="40">
        <f t="shared" si="2"/>
        <v>45383</v>
      </c>
      <c r="B51" s="40">
        <f t="shared" si="3"/>
        <v>45412</v>
      </c>
      <c r="C51" s="41">
        <v>2337534.8407033966</v>
      </c>
      <c r="D51" s="42">
        <v>1</v>
      </c>
      <c r="E51" s="41">
        <f t="shared" si="1"/>
        <v>2337534.8407033966</v>
      </c>
      <c r="F51" s="43">
        <f>IF(B51&lt;$G$9,$G$10-$G$9,$G$10-B51)</f>
        <v>123</v>
      </c>
      <c r="G51" s="42">
        <f t="shared" si="5"/>
        <v>204564.36886351238</v>
      </c>
    </row>
    <row r="52" spans="1:7">
      <c r="A52" s="40">
        <f t="shared" si="2"/>
        <v>45413</v>
      </c>
      <c r="B52" s="40">
        <f t="shared" si="3"/>
        <v>45443</v>
      </c>
      <c r="C52" s="41">
        <v>2337534.8407033966</v>
      </c>
      <c r="D52" s="42">
        <f t="shared" si="4"/>
        <v>1</v>
      </c>
      <c r="E52" s="41">
        <f t="shared" si="1"/>
        <v>2337534.8407033966</v>
      </c>
      <c r="F52" s="43">
        <f>IF(B52&lt;$G$9,$G$10-$G$9,$G$10-B52)</f>
        <v>92</v>
      </c>
      <c r="G52" s="42">
        <f t="shared" si="5"/>
        <v>153007.49541010681</v>
      </c>
    </row>
    <row r="53" spans="1:7">
      <c r="A53" s="40">
        <f t="shared" si="2"/>
        <v>45444</v>
      </c>
      <c r="B53" s="40">
        <f t="shared" si="3"/>
        <v>45473</v>
      </c>
      <c r="C53" s="41">
        <v>2337534.8407033966</v>
      </c>
      <c r="D53" s="42">
        <v>2</v>
      </c>
      <c r="E53" s="41">
        <f t="shared" si="1"/>
        <v>4675069.6814067932</v>
      </c>
      <c r="F53" s="43">
        <f>IF(B53&lt;$G$9,$G$10-$G$9,$G$10-B53)</f>
        <v>62</v>
      </c>
      <c r="G53" s="42">
        <f t="shared" si="5"/>
        <v>206227.49381362225</v>
      </c>
    </row>
    <row r="54" spans="1:7">
      <c r="A54" s="40">
        <f t="shared" si="2"/>
        <v>45474</v>
      </c>
      <c r="B54" s="40">
        <f t="shared" si="3"/>
        <v>45504</v>
      </c>
      <c r="C54" s="41">
        <v>2337534.8407033966</v>
      </c>
      <c r="D54" s="42">
        <f t="shared" si="4"/>
        <v>1</v>
      </c>
      <c r="E54" s="41">
        <f t="shared" si="1"/>
        <v>2337534.8407033966</v>
      </c>
      <c r="F54" s="43">
        <f>IF(B54&lt;$G$9,$G$10-$G$9,$G$10-B54)</f>
        <v>31</v>
      </c>
      <c r="G54" s="42">
        <f t="shared" si="5"/>
        <v>51556.873453405562</v>
      </c>
    </row>
    <row r="55" spans="1:7">
      <c r="A55" s="40">
        <f t="shared" si="2"/>
        <v>45505</v>
      </c>
      <c r="B55" s="40">
        <f t="shared" si="3"/>
        <v>45535</v>
      </c>
      <c r="C55" s="41">
        <v>2337534.8407033966</v>
      </c>
      <c r="D55" s="42">
        <f t="shared" si="4"/>
        <v>1</v>
      </c>
      <c r="E55" s="41">
        <f t="shared" si="1"/>
        <v>2337534.8407033966</v>
      </c>
      <c r="F55" s="43">
        <f>IF(B55&lt;$G$9,$G$10-$G$9,$G$10-B55)</f>
        <v>0</v>
      </c>
      <c r="G55" s="42">
        <f t="shared" si="5"/>
        <v>0</v>
      </c>
    </row>
    <row r="56" spans="1:7" ht="15">
      <c r="A56" s="45"/>
      <c r="B56" s="45"/>
      <c r="C56" s="45"/>
      <c r="D56" s="47" t="s">
        <v>26</v>
      </c>
      <c r="E56" s="48">
        <f>SUM(E43:E55)</f>
        <v>32873794.031092767</v>
      </c>
      <c r="F56" s="49" t="s">
        <v>27</v>
      </c>
      <c r="G56" s="46">
        <f>SUM(G43:G55)</f>
        <v>3954045.0726390495</v>
      </c>
    </row>
    <row r="57" spans="1:7">
      <c r="A57" s="24"/>
      <c r="B57" s="24"/>
    </row>
  </sheetData>
  <mergeCells count="27">
    <mergeCell ref="C41:C42"/>
    <mergeCell ref="D41:D42"/>
    <mergeCell ref="E41:E42"/>
    <mergeCell ref="F41:F42"/>
    <mergeCell ref="G41:G42"/>
    <mergeCell ref="A40:G40"/>
    <mergeCell ref="A38:D38"/>
    <mergeCell ref="C35:D35"/>
    <mergeCell ref="C36:D36"/>
    <mergeCell ref="C37:D37"/>
    <mergeCell ref="C34:D34"/>
    <mergeCell ref="A34:B34"/>
    <mergeCell ref="A1:H1"/>
    <mergeCell ref="A2:H2"/>
    <mergeCell ref="A7:C7"/>
    <mergeCell ref="A41:B41"/>
    <mergeCell ref="E7:F7"/>
    <mergeCell ref="E8:F8"/>
    <mergeCell ref="G7:H7"/>
    <mergeCell ref="G8:H8"/>
    <mergeCell ref="E6:H6"/>
    <mergeCell ref="E9:F9"/>
    <mergeCell ref="E10:F10"/>
    <mergeCell ref="G9:H9"/>
    <mergeCell ref="G10:H10"/>
    <mergeCell ref="A6:C6"/>
    <mergeCell ref="A33:D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q</dc:creator>
  <cp:lastModifiedBy>ACERJC</cp:lastModifiedBy>
  <dcterms:created xsi:type="dcterms:W3CDTF">2024-09-04T17:47:07Z</dcterms:created>
  <dcterms:modified xsi:type="dcterms:W3CDTF">2024-09-04T18:54:38Z</dcterms:modified>
</cp:coreProperties>
</file>