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ngela Maria Arango\Downloads\"/>
    </mc:Choice>
  </mc:AlternateContent>
  <xr:revisionPtr revIDLastSave="0" documentId="13_ncr:1_{895E42CA-575F-45BC-9DFB-4AF18D6AD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COL ARCILLAS DE COLOMBIA LTD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G17" i="4"/>
  <c r="I38" i="4"/>
  <c r="I39" i="4" s="1"/>
  <c r="E18" i="4"/>
  <c r="F18" i="4" s="1"/>
  <c r="G18" i="4"/>
  <c r="H18" i="4"/>
  <c r="E36" i="4"/>
  <c r="F36" i="4" s="1"/>
  <c r="G36" i="4"/>
  <c r="H36" i="4"/>
  <c r="I37" i="4"/>
  <c r="H26" i="4"/>
  <c r="H27" i="4"/>
  <c r="H28" i="4"/>
  <c r="H29" i="4"/>
  <c r="H30" i="4"/>
  <c r="H31" i="4"/>
  <c r="H32" i="4"/>
  <c r="H33" i="4"/>
  <c r="H34" i="4"/>
  <c r="H35" i="4"/>
  <c r="H25" i="4"/>
  <c r="G35" i="4"/>
  <c r="E35" i="4"/>
  <c r="F35" i="4" s="1"/>
  <c r="I35" i="4" s="1"/>
  <c r="G34" i="4"/>
  <c r="E34" i="4"/>
  <c r="F34" i="4" s="1"/>
  <c r="G33" i="4"/>
  <c r="E33" i="4"/>
  <c r="F33" i="4" s="1"/>
  <c r="G32" i="4"/>
  <c r="E32" i="4"/>
  <c r="F32" i="4" s="1"/>
  <c r="G31" i="4"/>
  <c r="E31" i="4"/>
  <c r="F31" i="4" s="1"/>
  <c r="I31" i="4" s="1"/>
  <c r="G30" i="4"/>
  <c r="I30" i="4" s="1"/>
  <c r="E30" i="4"/>
  <c r="F30" i="4" s="1"/>
  <c r="G29" i="4"/>
  <c r="E29" i="4"/>
  <c r="F29" i="4" s="1"/>
  <c r="G28" i="4"/>
  <c r="I28" i="4" s="1"/>
  <c r="E28" i="4"/>
  <c r="F28" i="4" s="1"/>
  <c r="G27" i="4"/>
  <c r="E27" i="4"/>
  <c r="F27" i="4" s="1"/>
  <c r="G26" i="4"/>
  <c r="E26" i="4"/>
  <c r="F26" i="4" s="1"/>
  <c r="G25" i="4"/>
  <c r="E25" i="4"/>
  <c r="F25" i="4" s="1"/>
  <c r="I19" i="4"/>
  <c r="H17" i="4"/>
  <c r="E17" i="4"/>
  <c r="F17" i="4" s="1"/>
  <c r="H16" i="4"/>
  <c r="G16" i="4"/>
  <c r="E16" i="4"/>
  <c r="F16" i="4" s="1"/>
  <c r="H15" i="4"/>
  <c r="G15" i="4"/>
  <c r="E15" i="4"/>
  <c r="F15" i="4" s="1"/>
  <c r="H14" i="4"/>
  <c r="G14" i="4"/>
  <c r="E14" i="4"/>
  <c r="F14" i="4" s="1"/>
  <c r="H13" i="4"/>
  <c r="G13" i="4"/>
  <c r="E13" i="4"/>
  <c r="F13" i="4" s="1"/>
  <c r="H12" i="4"/>
  <c r="G12" i="4"/>
  <c r="E12" i="4"/>
  <c r="F12" i="4" s="1"/>
  <c r="H11" i="4"/>
  <c r="G11" i="4"/>
  <c r="E11" i="4"/>
  <c r="F11" i="4" s="1"/>
  <c r="H10" i="4"/>
  <c r="G10" i="4"/>
  <c r="E10" i="4"/>
  <c r="F10" i="4" s="1"/>
  <c r="H9" i="4"/>
  <c r="G9" i="4"/>
  <c r="E9" i="4"/>
  <c r="F9" i="4" s="1"/>
  <c r="H8" i="4"/>
  <c r="G8" i="4"/>
  <c r="E8" i="4"/>
  <c r="F8" i="4" s="1"/>
  <c r="H7" i="4"/>
  <c r="G7" i="4"/>
  <c r="E7" i="4"/>
  <c r="F7" i="4" s="1"/>
  <c r="I18" i="4" l="1"/>
  <c r="I36" i="4"/>
  <c r="I27" i="4"/>
  <c r="I29" i="4"/>
  <c r="I25" i="4"/>
  <c r="I32" i="4"/>
  <c r="I34" i="4"/>
  <c r="I26" i="4"/>
  <c r="I33" i="4"/>
  <c r="I13" i="4"/>
  <c r="I8" i="4"/>
  <c r="I15" i="4"/>
  <c r="I16" i="4"/>
  <c r="I9" i="4"/>
  <c r="I11" i="4"/>
  <c r="I12" i="4"/>
  <c r="I17" i="4"/>
  <c r="I20" i="4" s="1"/>
  <c r="I7" i="4"/>
  <c r="I10" i="4"/>
  <c r="I14" i="4"/>
  <c r="I21" i="4" l="1"/>
</calcChain>
</file>

<file path=xl/sharedStrings.xml><?xml version="1.0" encoding="utf-8"?>
<sst xmlns="http://schemas.openxmlformats.org/spreadsheetml/2006/main" count="56" uniqueCount="21">
  <si>
    <t>LIQUIDACIÓN DEL CREDITO</t>
  </si>
  <si>
    <t xml:space="preserve">CAPITAL </t>
  </si>
  <si>
    <t>FECHA DE EXIGIBILIDAD</t>
  </si>
  <si>
    <t>FACTURA No.</t>
  </si>
  <si>
    <t>FECHA INICIAL</t>
  </si>
  <si>
    <t>FECHA FINAL</t>
  </si>
  <si>
    <t>T. EFECTIVA</t>
  </si>
  <si>
    <t>EFECTIVA ANUAL (1.5)</t>
  </si>
  <si>
    <t>NOMINAL MENSUAL</t>
  </si>
  <si>
    <t>FRACCIÓN</t>
  </si>
  <si>
    <t>CAPITAL</t>
  </si>
  <si>
    <t>INTERESES</t>
  </si>
  <si>
    <t>INTERESES:</t>
  </si>
  <si>
    <t>CAPITAL:</t>
  </si>
  <si>
    <t>TOTAL:</t>
  </si>
  <si>
    <t>TOTAL CAPITAL + INTERESES A LA FECHA DE LIQUIDACIÓN</t>
  </si>
  <si>
    <t>FACTURAS ARCOL ARCILLAS DE COLOMBIA LTDA</t>
  </si>
  <si>
    <t>FE2Y12117</t>
  </si>
  <si>
    <t>FE2Y12118</t>
  </si>
  <si>
    <t>FE2Y12119</t>
  </si>
  <si>
    <t>COSTAS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</si>
</sst>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_(* #,##0.00_);_(* \(#,##0.00\);_(* &quot;-&quot;??_);_(@_)"/>
    <numFmt numFmtId="165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Helv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8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right"/>
    </xf>
    <xf numFmtId="42" fontId="4" fillId="0" borderId="1" xfId="0" applyNumberFormat="1" applyFont="1" applyBorder="1" applyAlignment="1">
      <alignment horizontal="center" vertical="center"/>
    </xf>
    <xf numFmtId="42" fontId="4" fillId="0" borderId="1" xfId="4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 wrapText="1"/>
    </xf>
    <xf numFmtId="42" fontId="3" fillId="0" borderId="1" xfId="0" applyNumberFormat="1" applyFont="1" applyBorder="1"/>
    <xf numFmtId="42" fontId="3" fillId="0" borderId="1" xfId="0" applyNumberFormat="1" applyFont="1" applyBorder="1" applyAlignment="1">
      <alignment horizontal="center"/>
    </xf>
    <xf numFmtId="0" fontId="0" fillId="0" borderId="1" xfId="0" applyBorder="1"/>
    <xf numFmtId="6" fontId="2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/>
    </xf>
    <xf numFmtId="42" fontId="0" fillId="0" borderId="0" xfId="0" applyNumberForma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6" fontId="11" fillId="2" borderId="1" xfId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2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6" fontId="10" fillId="0" borderId="1" xfId="0" applyNumberFormat="1" applyFont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</cellXfs>
  <cellStyles count="7">
    <cellStyle name="Millares_FEBRERO 1" xfId="4" xr:uid="{95688DCF-F5C2-4A1A-9FF1-8C3A03461590}"/>
    <cellStyle name="Moneda [0]" xfId="1" builtinId="7"/>
    <cellStyle name="Normal" xfId="0" builtinId="0"/>
    <cellStyle name="Normal 2" xfId="5" xr:uid="{27C96753-714F-44F4-86E9-C13D29FA6945}"/>
    <cellStyle name="Normal_FEBRERO 1" xfId="3" xr:uid="{04BE9164-BC52-47A0-81AC-9C8D9D7A7600}"/>
    <cellStyle name="Porcentaje" xfId="2" builtinId="5"/>
    <cellStyle name="Porcentaje 2" xfId="6" xr:uid="{74715E38-41CB-493D-9CFB-10C9CA40A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1DDD-DD20-490D-BF65-EE65FFD56408}">
  <dimension ref="A1:I43"/>
  <sheetViews>
    <sheetView tabSelected="1" topLeftCell="A28" zoomScale="90" zoomScaleNormal="90" workbookViewId="0">
      <selection activeCell="F48" sqref="F48"/>
    </sheetView>
  </sheetViews>
  <sheetFormatPr baseColWidth="10" defaultColWidth="8.7109375" defaultRowHeight="15" x14ac:dyDescent="0.25"/>
  <cols>
    <col min="1" max="1" width="10.85546875" customWidth="1"/>
    <col min="2" max="2" width="12.42578125" bestFit="1" customWidth="1"/>
    <col min="3" max="4" width="10.85546875" customWidth="1"/>
    <col min="6" max="6" width="14.85546875" bestFit="1" customWidth="1"/>
    <col min="7" max="7" width="10.85546875" customWidth="1"/>
    <col min="8" max="9" width="12.42578125" bestFit="1" customWidth="1"/>
  </cols>
  <sheetData>
    <row r="1" spans="1:9" x14ac:dyDescent="0.25">
      <c r="A1" s="24" t="s">
        <v>16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0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16" t="s">
        <v>1</v>
      </c>
      <c r="B5" s="17">
        <v>74151266</v>
      </c>
      <c r="C5" s="16"/>
      <c r="D5" s="16"/>
      <c r="E5" s="16" t="s">
        <v>2</v>
      </c>
      <c r="F5" s="16"/>
      <c r="G5" s="18">
        <v>45337</v>
      </c>
      <c r="H5" s="16"/>
      <c r="I5" s="19"/>
    </row>
    <row r="6" spans="1:9" ht="36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20" t="s">
        <v>11</v>
      </c>
    </row>
    <row r="7" spans="1:9" x14ac:dyDescent="0.25">
      <c r="A7" s="1" t="s">
        <v>17</v>
      </c>
      <c r="B7" s="7">
        <v>45337</v>
      </c>
      <c r="C7" s="7">
        <v>45351</v>
      </c>
      <c r="D7" s="3">
        <v>0.2331</v>
      </c>
      <c r="E7" s="4">
        <f>IF(B7="","",D7*1.5)</f>
        <v>0.34965000000000002</v>
      </c>
      <c r="F7" s="4">
        <f>IF(E7="","", (POWER((1+E7),(1/12)))-1)</f>
        <v>2.5301902552775868E-2</v>
      </c>
      <c r="G7" s="1">
        <f t="shared" ref="G7:G16" si="0">C7-B7+1</f>
        <v>15</v>
      </c>
      <c r="H7" s="5">
        <f t="shared" ref="H7:H18" si="1">$B$5</f>
        <v>74151266</v>
      </c>
      <c r="I7" s="6">
        <f>IF(G7="","",(($B$5*F7)/30)*G7)</f>
        <v>938084.05324848124</v>
      </c>
    </row>
    <row r="8" spans="1:9" x14ac:dyDescent="0.25">
      <c r="A8" s="1" t="s">
        <v>17</v>
      </c>
      <c r="B8" s="2">
        <v>45352</v>
      </c>
      <c r="C8" s="7">
        <v>45382</v>
      </c>
      <c r="D8" s="3">
        <v>0.222</v>
      </c>
      <c r="E8" s="4">
        <f>IF(B8="","",D8*1.5)</f>
        <v>0.33300000000000002</v>
      </c>
      <c r="F8" s="4">
        <f>IF(E8="","", (POWER((1+E8),(1/12)))-1)</f>
        <v>2.4241839479260285E-2</v>
      </c>
      <c r="G8" s="1">
        <f t="shared" si="0"/>
        <v>31</v>
      </c>
      <c r="H8" s="5">
        <f t="shared" si="1"/>
        <v>74151266</v>
      </c>
      <c r="I8" s="6">
        <f>IF(G8="","",(($B$5*F8)/30)*G8)</f>
        <v>1857481.8571411285</v>
      </c>
    </row>
    <row r="9" spans="1:9" x14ac:dyDescent="0.25">
      <c r="A9" s="1" t="s">
        <v>17</v>
      </c>
      <c r="B9" s="7">
        <v>45383</v>
      </c>
      <c r="C9" s="7">
        <v>45412</v>
      </c>
      <c r="D9" s="3">
        <v>0.22059999999999999</v>
      </c>
      <c r="E9" s="4">
        <f t="shared" ref="E9:E17" si="2">IF(B9="","",D9*1.5)</f>
        <v>0.33089999999999997</v>
      </c>
      <c r="F9" s="4">
        <f t="shared" ref="F9:F17" si="3">IF(E9="","", (POWER((1+E9),(1/12)))-1)</f>
        <v>2.4107276932201271E-2</v>
      </c>
      <c r="G9" s="1">
        <f t="shared" si="0"/>
        <v>30</v>
      </c>
      <c r="H9" s="5">
        <f t="shared" si="1"/>
        <v>74151266</v>
      </c>
      <c r="I9" s="6">
        <f t="shared" ref="I9:I17" si="4">IF(G9="","",(($B$5*F9)/30)*G9)</f>
        <v>1787585.1043353204</v>
      </c>
    </row>
    <row r="10" spans="1:9" x14ac:dyDescent="0.25">
      <c r="A10" s="1" t="s">
        <v>17</v>
      </c>
      <c r="B10" s="2">
        <v>45413</v>
      </c>
      <c r="C10" s="7">
        <v>45443</v>
      </c>
      <c r="D10" s="3">
        <v>0.2102</v>
      </c>
      <c r="E10" s="4">
        <f t="shared" si="2"/>
        <v>0.31530000000000002</v>
      </c>
      <c r="F10" s="4">
        <f t="shared" si="3"/>
        <v>2.3101532064367492E-2</v>
      </c>
      <c r="G10" s="1">
        <f t="shared" si="0"/>
        <v>31</v>
      </c>
      <c r="H10" s="5">
        <f t="shared" si="1"/>
        <v>74151266</v>
      </c>
      <c r="I10" s="6">
        <f t="shared" si="4"/>
        <v>1770108.1107495243</v>
      </c>
    </row>
    <row r="11" spans="1:9" x14ac:dyDescent="0.25">
      <c r="A11" s="1" t="s">
        <v>17</v>
      </c>
      <c r="B11" s="7">
        <v>45444</v>
      </c>
      <c r="C11" s="7">
        <v>45473</v>
      </c>
      <c r="D11" s="3">
        <v>0.2056</v>
      </c>
      <c r="E11" s="4">
        <f t="shared" si="2"/>
        <v>0.30840000000000001</v>
      </c>
      <c r="F11" s="4">
        <f t="shared" si="3"/>
        <v>2.2653191301707398E-2</v>
      </c>
      <c r="G11" s="1">
        <f t="shared" si="0"/>
        <v>30</v>
      </c>
      <c r="H11" s="5">
        <f t="shared" si="1"/>
        <v>74151266</v>
      </c>
      <c r="I11" s="6">
        <f t="shared" si="4"/>
        <v>1679762.8139617916</v>
      </c>
    </row>
    <row r="12" spans="1:9" x14ac:dyDescent="0.25">
      <c r="A12" s="1" t="s">
        <v>17</v>
      </c>
      <c r="B12" s="2">
        <v>45474</v>
      </c>
      <c r="C12" s="7">
        <v>45504</v>
      </c>
      <c r="D12" s="3">
        <v>0.20100000000000001</v>
      </c>
      <c r="E12" s="4">
        <f t="shared" si="2"/>
        <v>0.30149999999999999</v>
      </c>
      <c r="F12" s="4">
        <f t="shared" si="3"/>
        <v>2.2202677931377535E-2</v>
      </c>
      <c r="G12" s="1">
        <f t="shared" si="0"/>
        <v>31</v>
      </c>
      <c r="H12" s="5">
        <f t="shared" si="1"/>
        <v>74151266</v>
      </c>
      <c r="I12" s="6">
        <f t="shared" si="4"/>
        <v>1701235.2331086353</v>
      </c>
    </row>
    <row r="13" spans="1:9" x14ac:dyDescent="0.25">
      <c r="A13" s="1" t="s">
        <v>17</v>
      </c>
      <c r="B13" s="7">
        <v>45505</v>
      </c>
      <c r="C13" s="7">
        <v>45535</v>
      </c>
      <c r="D13" s="3">
        <v>0.19639999999999999</v>
      </c>
      <c r="E13" s="4">
        <f t="shared" si="2"/>
        <v>0.29459999999999997</v>
      </c>
      <c r="F13" s="4">
        <f t="shared" si="3"/>
        <v>2.174996982280808E-2</v>
      </c>
      <c r="G13" s="1">
        <f t="shared" si="0"/>
        <v>31</v>
      </c>
      <c r="H13" s="5">
        <f t="shared" si="1"/>
        <v>74151266</v>
      </c>
      <c r="I13" s="6">
        <f t="shared" si="4"/>
        <v>1666547.3910837818</v>
      </c>
    </row>
    <row r="14" spans="1:9" x14ac:dyDescent="0.25">
      <c r="A14" s="1" t="s">
        <v>17</v>
      </c>
      <c r="B14" s="2">
        <v>45536</v>
      </c>
      <c r="C14" s="7">
        <v>45565</v>
      </c>
      <c r="D14" s="3">
        <v>0.1918</v>
      </c>
      <c r="E14" s="4">
        <f t="shared" si="2"/>
        <v>0.28770000000000001</v>
      </c>
      <c r="F14" s="4">
        <f t="shared" si="3"/>
        <v>2.1295044500555527E-2</v>
      </c>
      <c r="G14" s="1">
        <f t="shared" si="0"/>
        <v>30</v>
      </c>
      <c r="H14" s="5">
        <f t="shared" si="1"/>
        <v>74151266</v>
      </c>
      <c r="I14" s="6">
        <f t="shared" si="4"/>
        <v>1579054.50924253</v>
      </c>
    </row>
    <row r="15" spans="1:9" x14ac:dyDescent="0.25">
      <c r="A15" s="1" t="s">
        <v>17</v>
      </c>
      <c r="B15" s="2">
        <v>45566</v>
      </c>
      <c r="C15" s="7">
        <v>45596</v>
      </c>
      <c r="D15" s="3">
        <v>0.18779999999999999</v>
      </c>
      <c r="E15" s="4">
        <f t="shared" si="2"/>
        <v>0.28170000000000001</v>
      </c>
      <c r="F15" s="4">
        <f t="shared" si="3"/>
        <v>2.0897637252162315E-2</v>
      </c>
      <c r="G15" s="1">
        <f t="shared" si="0"/>
        <v>31</v>
      </c>
      <c r="H15" s="5">
        <f t="shared" si="1"/>
        <v>74151266</v>
      </c>
      <c r="I15" s="6">
        <f t="shared" si="4"/>
        <v>1601239.1339451501</v>
      </c>
    </row>
    <row r="16" spans="1:9" x14ac:dyDescent="0.25">
      <c r="A16" s="1" t="s">
        <v>17</v>
      </c>
      <c r="B16" s="7">
        <v>45597</v>
      </c>
      <c r="C16" s="7">
        <v>45626</v>
      </c>
      <c r="D16" s="3">
        <v>0.186</v>
      </c>
      <c r="E16" s="4">
        <f t="shared" si="2"/>
        <v>0.27900000000000003</v>
      </c>
      <c r="F16" s="4">
        <f t="shared" si="3"/>
        <v>2.071824734194827E-2</v>
      </c>
      <c r="G16" s="1">
        <f t="shared" si="0"/>
        <v>30</v>
      </c>
      <c r="H16" s="5">
        <f t="shared" si="1"/>
        <v>74151266</v>
      </c>
      <c r="I16" s="6">
        <f t="shared" si="4"/>
        <v>1536284.2697065992</v>
      </c>
    </row>
    <row r="17" spans="1:9" x14ac:dyDescent="0.25">
      <c r="A17" s="1" t="s">
        <v>17</v>
      </c>
      <c r="B17" s="2">
        <v>45627</v>
      </c>
      <c r="C17" s="7">
        <v>45657</v>
      </c>
      <c r="D17" s="3">
        <v>0.1759</v>
      </c>
      <c r="E17" s="4">
        <f t="shared" si="2"/>
        <v>0.26385000000000003</v>
      </c>
      <c r="F17" s="4">
        <f t="shared" si="3"/>
        <v>1.9705185284566218E-2</v>
      </c>
      <c r="G17" s="1">
        <f>C17-B17+1</f>
        <v>31</v>
      </c>
      <c r="H17" s="5">
        <f t="shared" si="1"/>
        <v>74151266</v>
      </c>
      <c r="I17" s="6">
        <f t="shared" si="4"/>
        <v>1509869.9168023274</v>
      </c>
    </row>
    <row r="18" spans="1:9" x14ac:dyDescent="0.25">
      <c r="A18" s="1" t="s">
        <v>17</v>
      </c>
      <c r="B18" s="7">
        <v>45658</v>
      </c>
      <c r="C18" s="7">
        <v>45670</v>
      </c>
      <c r="D18" s="3">
        <v>0.16589999999999999</v>
      </c>
      <c r="E18" s="4">
        <f t="shared" ref="E18" si="5">IF(B18="","",D18*1.5)</f>
        <v>0.24884999999999999</v>
      </c>
      <c r="F18" s="4">
        <f t="shared" ref="F18" si="6">IF(E18="","", (POWER((1+E18),(1/12)))-1)</f>
        <v>1.8691126523929125E-2</v>
      </c>
      <c r="G18" s="1">
        <f t="shared" ref="G18" si="7">C18-B18+1</f>
        <v>13</v>
      </c>
      <c r="H18" s="5">
        <f t="shared" si="1"/>
        <v>74151266</v>
      </c>
      <c r="I18" s="6">
        <f t="shared" ref="I18" si="8">IF(G18="","",(($B$5*F18)/30)*G18)</f>
        <v>600587.30104339367</v>
      </c>
    </row>
    <row r="19" spans="1:9" x14ac:dyDescent="0.25">
      <c r="A19" s="23" t="s">
        <v>13</v>
      </c>
      <c r="B19" s="23"/>
      <c r="C19" s="23"/>
      <c r="D19" s="23"/>
      <c r="E19" s="23"/>
      <c r="F19" s="23"/>
      <c r="G19" s="23"/>
      <c r="H19" s="23"/>
      <c r="I19" s="11">
        <f>$B$5</f>
        <v>74151266</v>
      </c>
    </row>
    <row r="20" spans="1:9" x14ac:dyDescent="0.25">
      <c r="A20" s="23" t="s">
        <v>12</v>
      </c>
      <c r="B20" s="23"/>
      <c r="C20" s="23"/>
      <c r="D20" s="23"/>
      <c r="E20" s="23"/>
      <c r="F20" s="23"/>
      <c r="G20" s="23"/>
      <c r="H20" s="23"/>
      <c r="I20" s="8">
        <f>SUM(I7:I18)</f>
        <v>18227839.694368664</v>
      </c>
    </row>
    <row r="21" spans="1:9" x14ac:dyDescent="0.25">
      <c r="A21" s="23" t="s">
        <v>15</v>
      </c>
      <c r="B21" s="23"/>
      <c r="C21" s="23"/>
      <c r="D21" s="23"/>
      <c r="E21" s="23"/>
      <c r="F21" s="23"/>
      <c r="G21" s="23"/>
      <c r="H21" s="23"/>
      <c r="I21" s="9">
        <f>I19+I20</f>
        <v>92379105.69436866</v>
      </c>
    </row>
    <row r="23" spans="1:9" x14ac:dyDescent="0.25">
      <c r="A23" s="16" t="s">
        <v>1</v>
      </c>
      <c r="B23" s="17">
        <v>52921623</v>
      </c>
      <c r="C23" s="16"/>
      <c r="D23" s="16"/>
      <c r="E23" s="16" t="s">
        <v>2</v>
      </c>
      <c r="F23" s="16"/>
      <c r="G23" s="18">
        <v>45337</v>
      </c>
      <c r="H23" s="16"/>
      <c r="I23" s="19"/>
    </row>
    <row r="24" spans="1:9" ht="36" x14ac:dyDescent="0.25">
      <c r="A24" s="15" t="s">
        <v>3</v>
      </c>
      <c r="B24" s="15" t="s">
        <v>4</v>
      </c>
      <c r="C24" s="15" t="s">
        <v>5</v>
      </c>
      <c r="D24" s="15" t="s">
        <v>6</v>
      </c>
      <c r="E24" s="15" t="s">
        <v>7</v>
      </c>
      <c r="F24" s="15" t="s">
        <v>8</v>
      </c>
      <c r="G24" s="15" t="s">
        <v>9</v>
      </c>
      <c r="H24" s="15" t="s">
        <v>10</v>
      </c>
      <c r="I24" s="20" t="s">
        <v>11</v>
      </c>
    </row>
    <row r="25" spans="1:9" x14ac:dyDescent="0.25">
      <c r="A25" s="10" t="s">
        <v>18</v>
      </c>
      <c r="B25" s="7">
        <v>45337</v>
      </c>
      <c r="C25" s="7">
        <v>45351</v>
      </c>
      <c r="D25" s="3">
        <v>0.2331</v>
      </c>
      <c r="E25" s="4">
        <f>IF(B25="","",D25*1.5)</f>
        <v>0.34965000000000002</v>
      </c>
      <c r="F25" s="4">
        <f>IF(E25="","", (POWER((1+E25),(1/12)))-1)</f>
        <v>2.5301902552775868E-2</v>
      </c>
      <c r="G25" s="1">
        <f t="shared" ref="G25:G35" si="9">C25-B25+1</f>
        <v>15</v>
      </c>
      <c r="H25" s="12">
        <f>$B$23</f>
        <v>52921623</v>
      </c>
      <c r="I25" s="6">
        <f>IF(G25="","",(($B$23*F25)/30)*G25)</f>
        <v>669508.87404037104</v>
      </c>
    </row>
    <row r="26" spans="1:9" x14ac:dyDescent="0.25">
      <c r="A26" s="10" t="s">
        <v>18</v>
      </c>
      <c r="B26" s="2">
        <v>45352</v>
      </c>
      <c r="C26" s="7">
        <v>45382</v>
      </c>
      <c r="D26" s="3">
        <v>0.222</v>
      </c>
      <c r="E26" s="4">
        <f>IF(B26="","",D26*1.5)</f>
        <v>0.33300000000000002</v>
      </c>
      <c r="F26" s="4">
        <f>IF(E26="","", (POWER((1+E26),(1/12)))-1)</f>
        <v>2.4241839479260285E-2</v>
      </c>
      <c r="G26" s="1">
        <f t="shared" si="9"/>
        <v>31</v>
      </c>
      <c r="H26" s="12">
        <f t="shared" ref="H26:H36" si="10">$B$23</f>
        <v>52921623</v>
      </c>
      <c r="I26" s="6">
        <f t="shared" ref="I26:I35" si="11">IF(G26="","",(($B$23*F26)/30)*G26)</f>
        <v>1325681.4060728601</v>
      </c>
    </row>
    <row r="27" spans="1:9" x14ac:dyDescent="0.25">
      <c r="A27" s="10" t="s">
        <v>18</v>
      </c>
      <c r="B27" s="7">
        <v>45383</v>
      </c>
      <c r="C27" s="7">
        <v>45412</v>
      </c>
      <c r="D27" s="3">
        <v>0.22059999999999999</v>
      </c>
      <c r="E27" s="4">
        <f t="shared" ref="E27:E35" si="12">IF(B27="","",D27*1.5)</f>
        <v>0.33089999999999997</v>
      </c>
      <c r="F27" s="4">
        <f t="shared" ref="F27:F35" si="13">IF(E27="","", (POWER((1+E27),(1/12)))-1)</f>
        <v>2.4107276932201271E-2</v>
      </c>
      <c r="G27" s="1">
        <f t="shared" si="9"/>
        <v>30</v>
      </c>
      <c r="H27" s="12">
        <f t="shared" si="10"/>
        <v>52921623</v>
      </c>
      <c r="I27" s="6">
        <f t="shared" si="11"/>
        <v>1275796.2213625521</v>
      </c>
    </row>
    <row r="28" spans="1:9" x14ac:dyDescent="0.25">
      <c r="A28" s="10" t="s">
        <v>18</v>
      </c>
      <c r="B28" s="2">
        <v>45413</v>
      </c>
      <c r="C28" s="7">
        <v>45443</v>
      </c>
      <c r="D28" s="3">
        <v>0.2102</v>
      </c>
      <c r="E28" s="4">
        <f t="shared" si="12"/>
        <v>0.31530000000000002</v>
      </c>
      <c r="F28" s="4">
        <f t="shared" si="13"/>
        <v>2.3101532064367492E-2</v>
      </c>
      <c r="G28" s="1">
        <f t="shared" si="9"/>
        <v>31</v>
      </c>
      <c r="H28" s="12">
        <f t="shared" si="10"/>
        <v>52921623</v>
      </c>
      <c r="I28" s="6">
        <f t="shared" si="11"/>
        <v>1263322.9229872972</v>
      </c>
    </row>
    <row r="29" spans="1:9" x14ac:dyDescent="0.25">
      <c r="A29" s="10" t="s">
        <v>18</v>
      </c>
      <c r="B29" s="7">
        <v>45444</v>
      </c>
      <c r="C29" s="7">
        <v>45473</v>
      </c>
      <c r="D29" s="3">
        <v>0.2056</v>
      </c>
      <c r="E29" s="4">
        <f t="shared" si="12"/>
        <v>0.30840000000000001</v>
      </c>
      <c r="F29" s="4">
        <f t="shared" si="13"/>
        <v>2.2653191301707398E-2</v>
      </c>
      <c r="G29" s="1">
        <f t="shared" si="9"/>
        <v>30</v>
      </c>
      <c r="H29" s="12">
        <f t="shared" si="10"/>
        <v>52921623</v>
      </c>
      <c r="I29" s="6">
        <f>IF(G29="","",(($B$23*F29)/30)*G29)</f>
        <v>1198843.6498158381</v>
      </c>
    </row>
    <row r="30" spans="1:9" x14ac:dyDescent="0.25">
      <c r="A30" s="10" t="s">
        <v>18</v>
      </c>
      <c r="B30" s="2">
        <v>45474</v>
      </c>
      <c r="C30" s="7">
        <v>45504</v>
      </c>
      <c r="D30" s="3">
        <v>0.20100000000000001</v>
      </c>
      <c r="E30" s="4">
        <f t="shared" si="12"/>
        <v>0.30149999999999999</v>
      </c>
      <c r="F30" s="4">
        <f t="shared" si="13"/>
        <v>2.2202677931377535E-2</v>
      </c>
      <c r="G30" s="1">
        <f t="shared" si="9"/>
        <v>31</v>
      </c>
      <c r="H30" s="12">
        <f t="shared" si="10"/>
        <v>52921623</v>
      </c>
      <c r="I30" s="6">
        <f t="shared" si="11"/>
        <v>1214168.4761106081</v>
      </c>
    </row>
    <row r="31" spans="1:9" x14ac:dyDescent="0.25">
      <c r="A31" s="10" t="s">
        <v>18</v>
      </c>
      <c r="B31" s="7">
        <v>45505</v>
      </c>
      <c r="C31" s="7">
        <v>45535</v>
      </c>
      <c r="D31" s="3">
        <v>0.19639999999999999</v>
      </c>
      <c r="E31" s="4">
        <f t="shared" si="12"/>
        <v>0.29459999999999997</v>
      </c>
      <c r="F31" s="4">
        <f t="shared" si="13"/>
        <v>2.174996982280808E-2</v>
      </c>
      <c r="G31" s="1">
        <f t="shared" si="9"/>
        <v>31</v>
      </c>
      <c r="H31" s="12">
        <f t="shared" si="10"/>
        <v>52921623</v>
      </c>
      <c r="I31" s="6">
        <f t="shared" si="11"/>
        <v>1189411.8266648266</v>
      </c>
    </row>
    <row r="32" spans="1:9" x14ac:dyDescent="0.25">
      <c r="A32" s="10" t="s">
        <v>18</v>
      </c>
      <c r="B32" s="2">
        <v>45536</v>
      </c>
      <c r="C32" s="7">
        <v>45565</v>
      </c>
      <c r="D32" s="3">
        <v>0.1918</v>
      </c>
      <c r="E32" s="4">
        <f t="shared" si="12"/>
        <v>0.28770000000000001</v>
      </c>
      <c r="F32" s="4">
        <f t="shared" si="13"/>
        <v>2.1295044500555527E-2</v>
      </c>
      <c r="G32" s="1">
        <f t="shared" si="9"/>
        <v>30</v>
      </c>
      <c r="H32" s="12">
        <f t="shared" si="10"/>
        <v>52921623</v>
      </c>
      <c r="I32" s="6">
        <f t="shared" si="11"/>
        <v>1126968.3168266229</v>
      </c>
    </row>
    <row r="33" spans="1:9" x14ac:dyDescent="0.25">
      <c r="A33" s="10" t="s">
        <v>18</v>
      </c>
      <c r="B33" s="2">
        <v>45566</v>
      </c>
      <c r="C33" s="7">
        <v>45596</v>
      </c>
      <c r="D33" s="3">
        <v>0.18779999999999999</v>
      </c>
      <c r="E33" s="4">
        <f t="shared" si="12"/>
        <v>0.28170000000000001</v>
      </c>
      <c r="F33" s="4">
        <f t="shared" si="13"/>
        <v>2.0897637252162315E-2</v>
      </c>
      <c r="G33" s="1">
        <f t="shared" si="9"/>
        <v>31</v>
      </c>
      <c r="H33" s="12">
        <f t="shared" si="10"/>
        <v>52921623</v>
      </c>
      <c r="I33" s="6">
        <f t="shared" si="11"/>
        <v>1142801.4429246797</v>
      </c>
    </row>
    <row r="34" spans="1:9" x14ac:dyDescent="0.25">
      <c r="A34" s="10" t="s">
        <v>18</v>
      </c>
      <c r="B34" s="7">
        <v>45597</v>
      </c>
      <c r="C34" s="7">
        <v>45626</v>
      </c>
      <c r="D34" s="3">
        <v>0.186</v>
      </c>
      <c r="E34" s="4">
        <f t="shared" si="12"/>
        <v>0.27900000000000003</v>
      </c>
      <c r="F34" s="4">
        <f t="shared" si="13"/>
        <v>2.071824734194827E-2</v>
      </c>
      <c r="G34" s="1">
        <f t="shared" si="9"/>
        <v>30</v>
      </c>
      <c r="H34" s="12">
        <f t="shared" si="10"/>
        <v>52921623</v>
      </c>
      <c r="I34" s="6">
        <f t="shared" si="11"/>
        <v>1096443.2750513384</v>
      </c>
    </row>
    <row r="35" spans="1:9" x14ac:dyDescent="0.25">
      <c r="A35" s="10" t="s">
        <v>18</v>
      </c>
      <c r="B35" s="2">
        <v>45627</v>
      </c>
      <c r="C35" s="7">
        <v>45657</v>
      </c>
      <c r="D35" s="3">
        <v>0.1759</v>
      </c>
      <c r="E35" s="4">
        <f t="shared" si="12"/>
        <v>0.26385000000000003</v>
      </c>
      <c r="F35" s="4">
        <f t="shared" si="13"/>
        <v>1.9705185284566218E-2</v>
      </c>
      <c r="G35" s="1">
        <f t="shared" si="9"/>
        <v>31</v>
      </c>
      <c r="H35" s="12">
        <f t="shared" si="10"/>
        <v>52921623</v>
      </c>
      <c r="I35" s="6">
        <f t="shared" si="11"/>
        <v>1077591.39966746</v>
      </c>
    </row>
    <row r="36" spans="1:9" x14ac:dyDescent="0.25">
      <c r="A36" s="10" t="s">
        <v>19</v>
      </c>
      <c r="B36" s="7">
        <v>45658</v>
      </c>
      <c r="C36" s="7">
        <v>45670</v>
      </c>
      <c r="D36" s="3">
        <v>0.16589999999999999</v>
      </c>
      <c r="E36" s="4">
        <f t="shared" ref="E36" si="14">IF(B36="","",D36*1.5)</f>
        <v>0.24884999999999999</v>
      </c>
      <c r="F36" s="4">
        <f t="shared" ref="F36" si="15">IF(E36="","", (POWER((1+E36),(1/12)))-1)</f>
        <v>1.8691126523929125E-2</v>
      </c>
      <c r="G36" s="1">
        <f t="shared" ref="G36" si="16">C36-B36+1</f>
        <v>13</v>
      </c>
      <c r="H36" s="12">
        <f t="shared" si="10"/>
        <v>52921623</v>
      </c>
      <c r="I36" s="6">
        <f t="shared" ref="I36" si="17">IF(G36="","",(($B$23*F36)/30)*G36)</f>
        <v>428638.05891602702</v>
      </c>
    </row>
    <row r="37" spans="1:9" x14ac:dyDescent="0.25">
      <c r="A37" s="23" t="s">
        <v>13</v>
      </c>
      <c r="B37" s="23"/>
      <c r="C37" s="23"/>
      <c r="D37" s="23"/>
      <c r="E37" s="23"/>
      <c r="F37" s="23"/>
      <c r="G37" s="23"/>
      <c r="H37" s="23"/>
      <c r="I37" s="11">
        <f>$B$23</f>
        <v>52921623</v>
      </c>
    </row>
    <row r="38" spans="1:9" x14ac:dyDescent="0.25">
      <c r="A38" s="23" t="s">
        <v>12</v>
      </c>
      <c r="B38" s="23"/>
      <c r="C38" s="23"/>
      <c r="D38" s="23"/>
      <c r="E38" s="23"/>
      <c r="F38" s="23"/>
      <c r="G38" s="23"/>
      <c r="H38" s="23"/>
      <c r="I38" s="8">
        <f>SUM(I25:I36)</f>
        <v>13009175.870440481</v>
      </c>
    </row>
    <row r="39" spans="1:9" x14ac:dyDescent="0.25">
      <c r="A39" s="23" t="s">
        <v>15</v>
      </c>
      <c r="B39" s="23"/>
      <c r="C39" s="23"/>
      <c r="D39" s="23"/>
      <c r="E39" s="23"/>
      <c r="F39" s="23"/>
      <c r="G39" s="23"/>
      <c r="H39" s="23"/>
      <c r="I39" s="13">
        <f>I37+I38</f>
        <v>65930798.870440483</v>
      </c>
    </row>
    <row r="41" spans="1:9" x14ac:dyDescent="0.25">
      <c r="H41" s="30" t="s">
        <v>20</v>
      </c>
      <c r="I41" s="29">
        <v>5509800</v>
      </c>
    </row>
    <row r="43" spans="1:9" x14ac:dyDescent="0.25">
      <c r="B43" s="31" t="s">
        <v>14</v>
      </c>
      <c r="C43" s="31"/>
      <c r="D43" s="22">
        <f>SUM(I21,I39,I41)</f>
        <v>163819704.56480914</v>
      </c>
      <c r="E43" s="21"/>
      <c r="F43" s="14"/>
    </row>
  </sheetData>
  <mergeCells count="12">
    <mergeCell ref="A1:I1"/>
    <mergeCell ref="A2:I2"/>
    <mergeCell ref="A3:I3"/>
    <mergeCell ref="A4:I4"/>
    <mergeCell ref="A19:H19"/>
    <mergeCell ref="B43:C43"/>
    <mergeCell ref="D43:E43"/>
    <mergeCell ref="A20:H20"/>
    <mergeCell ref="A21:H21"/>
    <mergeCell ref="A37:H37"/>
    <mergeCell ref="A38:H38"/>
    <mergeCell ref="A39:H39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ARCOL ARCILLAS DE COLOMBIA LTDA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Zambrano</dc:creator>
  <cp:lastModifiedBy>Ángela María Valencia Arango</cp:lastModifiedBy>
  <dcterms:created xsi:type="dcterms:W3CDTF">2015-06-05T18:19:34Z</dcterms:created>
  <dcterms:modified xsi:type="dcterms:W3CDTF">2025-01-13T13:54:06Z</dcterms:modified>
</cp:coreProperties>
</file>