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d.docs.live.net/35dcfe38432bf625/Escritorio/GHA/CONTESTACIONES DEMANDA/ACCIDENTES DE TRANSITO/INFORMES INICIALES/"/>
    </mc:Choice>
  </mc:AlternateContent>
  <xr:revisionPtr revIDLastSave="29" documentId="8_{8C9063E9-07D7-4DC1-BA70-6576666E47FE}" xr6:coauthVersionLast="47" xr6:coauthVersionMax="47" xr10:uidLastSave="{3D102D16-F662-4DA8-8339-A83CB523BEE7}"/>
  <bookViews>
    <workbookView xWindow="-108" yWindow="-108" windowWidth="23256" windowHeight="12456"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1" l="1"/>
  <c r="B20" i="8"/>
  <c r="B40" i="8" s="1"/>
  <c r="B15" i="12"/>
  <c r="B34" i="12" s="1"/>
  <c r="B8" i="12"/>
  <c r="B7" i="12"/>
  <c r="B6" i="12"/>
  <c r="B5" i="12"/>
  <c r="B4" i="12"/>
  <c r="B3" i="12"/>
  <c r="B2" i="12"/>
  <c r="E22" i="11"/>
  <c r="E24" i="11" s="1"/>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<sst xmlns="http://schemas.openxmlformats.org/spreadsheetml/2006/main" count="318" uniqueCount="220">
  <si>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</si>
  <si>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</si>
  <si>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</si>
  <si>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</si>
  <si>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</si>
  <si>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</si>
  <si>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</si>
  <si>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</si>
  <si>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</si>
  <si>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</si>
  <si>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</si>
  <si>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</si>
  <si>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</si>
  <si>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</si>
  <si>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</si>
  <si>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</si>
  <si>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</si>
  <si>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</si>
  <si>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</si>
  <si>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</si>
  <si>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</si>
  <si>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</si>
  <si>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</si>
  <si>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</si>
  <si>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</si>
  <si>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</si>
  <si>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</si>
  <si>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</si>
  <si>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</si>
  <si>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</si>
  <si>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</si>
  <si>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</si>
  <si>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</si>
  <si>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</si>
  <si>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</si>
  <si>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</si>
  <si>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</si>
  <si>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</si>
  <si>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</si>
  <si>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</si>
  <si>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</si>
  <si>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</si>
  <si>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</si>
  <si>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</si>
  <si>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</si>
  <si>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</si>
  <si>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</si>
  <si>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</si>
  <si>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</si>
  <si>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</si>
  <si>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</si>
  <si>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</si>
  <si>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</si>
  <si>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</si>
  <si>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</si>
  <si>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</si>
  <si>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</si>
  <si>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</si>
  <si>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</si>
  <si>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</si>
  <si>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</si>
  <si>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</si>
  <si>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</si>
  <si>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</si>
  <si>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</si>
  <si>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</si>
  <si>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</si>
  <si>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</si>
  <si>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</si>
  <si>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</si>
  <si>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</si>
  <si>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</si>
  <si>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</si>
  <si>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</si>
  <si>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</si>
  <si>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</si>
  <si>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</si>
  <si>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</si>
  <si>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</si>
  <si>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</si>
  <si>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</si>
  <si>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</si>
  <si>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</si>
  <si>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</si>
  <si>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</si>
  <si>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</si>
  <si>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</si>
  <si>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</si>
  <si>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</si>
  <si>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</si>
  <si>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</si>
  <si>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</si>
  <si>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</si>
  <si>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</si>
  <si>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</si>
  <si>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</si>
  <si>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</si>
  <si>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</si>
  <si>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</si>
  <si>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</si>
  <si>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</si>
  <si>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</si>
  <si>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</si>
  <si>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</si>
  <si>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</si>
  <si>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</si>
  <si>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</si>
  <si>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</si>
  <si>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</si>
  <si>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</si>
  <si>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</si>
  <si>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</si>
  <si>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</si>
  <si>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</si>
  <si>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</si>
  <si>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</si>
  <si>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</si>
  <si>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</si>
  <si>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</si>
  <si>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</si>
  <si>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</si>
  <si>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</si>
  <si>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</si>
  <si>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</si>
  <si>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</si>
  <si>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</si>
  <si>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</si>
  <si>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</si>
  <si>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</si>
  <si>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</si>
  <si>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</si>
  <si>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</si>
  <si>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</si>
  <si>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</si>
  <si>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</si>
  <si>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</si>
  <si>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</si>
  <si>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</si>
  <si>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</si>
  <si>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</si>
  <si>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</si>
  <si>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</si>
  <si>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</si>
  <si>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</si>
  <si>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</si>
  <si>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</si>
  <si>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</si>
  <si>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</si>
  <si>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</si>
  <si>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</si>
  <si>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</si>
  <si>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</si>
  <si>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</si>
  <si>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</si>
  <si>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</si>
  <si>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</si>
  <si>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</si>
  <si>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</si>
  <si>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</si>
  <si>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</si>
  <si>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</si>
  <si>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</si>
  <si>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</si>
  <si>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</si>
  <si>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</si>
  <si>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</si>
  <si>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</si>
  <si>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</si>
  <si>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</si>
  <si>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</si>
  <si>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</si>
  <si>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</si>
  <si>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</si>
  <si>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</si>
  <si>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</si>
  <si>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</si>
  <si>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</si>
  <si>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</si>
  <si>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</si>
  <si>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</si>
  <si>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</si>
  <si>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</si>
  <si>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</si>
  <si>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</si>
  <si>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</si>
  <si>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</si>
  <si>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</si>
  <si>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</si>
  <si>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</si>
  <si>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</si>
  <si>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</si>
  <si>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</si>
  <si>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</si>
  <si>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</si>
  <si>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11001310302720230070600</t>
  </si>
  <si>
    <t>Juzgado 27 Civil del Circuito de Bogotá D.C.</t>
  </si>
  <si>
    <t>CRISTIAN RENE BARRERA GARCIA
CESAR AUGUSTO ROLDAN VASQUEZ
ALLIANZ SEGUROS S.A</t>
  </si>
  <si>
    <t>LUZ OVEIDA GOMEZ RAMIREZ (MADRE) 05/12/1977
AMAURY MONTERROSA GOMEZ (HERMANA) 11/07/2012
DEBORA LINA RAMIREZ DE GOMEZ (ABUELA MATERNA) 20/10/1935
JOEL ANTONIO GOMEZ CIRO (ABUELO PATERNO) 21/09/1936
FLOR ANGELA GOMEZ RAMIREZ (TIA) 15/10/1970
BLANCA LEIDA GOMEZ RAMIREZ (TIA) 05/02/1967
REINALDO ANTONIO GOMEZ RAMIREZ (TIO) 03/09/1972</t>
  </si>
  <si>
    <t>ANLLY PAOLA VILLEGAS GOMEZ</t>
  </si>
  <si>
    <t>Carrera 47 a # 44C-03 urbanización villas del poli APTO 301 del municipio de El santuario – Antioquia</t>
  </si>
  <si>
    <t>luzoveidagomezramirez@hotmail.com</t>
  </si>
  <si>
    <t>SOLTERA</t>
  </si>
  <si>
    <t>26 AÑOS</t>
  </si>
  <si>
    <t>MERCAIMPULSADOR MODERNO</t>
  </si>
  <si>
    <t>$1,160,000</t>
  </si>
  <si>
    <t>CESAR AUGUSTO ROLDAN VASQUEZ</t>
  </si>
  <si>
    <t xml:space="preserve">KPS710  </t>
  </si>
  <si>
    <t>023137600/0</t>
  </si>
  <si>
    <t>5 de febrero de 2025</t>
  </si>
  <si>
    <t>1. El día 16 de abril de 2023 en el km 23 +100 ruta 6005 vía santuario – caño alegre, vereda san Vicente, se presentó un accidente de tránsito entre la motocicleta de placas RCA14F, conducida por la señora ANLLY PAOLA VILLEGAS GOMEZ y como ocupante la señora MARIA ALEJANDRA MONTES RAMIREZ y el vehículo tipo automóvil de placas KPS710, conducido por el señor CRISTIAN RENE BARRERA GARCIA, de propiedad del señor CESAR AUGUSTO ROLDAN VASQUEZ y asegurado con ALLIANZ SEGUROS S.A.
2. Se elaboró el Informe Policial de Accidente de Tránsito, donde se evidencia la Hipótesis No. 304 (Superficie húmeda) para la via y 157 (Otra) “invasión de carril contrario”.
3. Después de suceder el impacto, la señora ANLLY PAOLA VILLEGAS GOMEZ debido a la magnitud de sus lesiones fallece en el lugar del accidente segun el registro civil de defunción y el informe policial de accidente de tránsito.</t>
  </si>
  <si>
    <t>30 de julio de 2024</t>
  </si>
  <si>
    <t>17 de diciembre de 2024</t>
  </si>
  <si>
    <t>Sin conciliación- solicitud de medida cautelar de inscripción de demanda en bienes del asegurado</t>
  </si>
  <si>
    <t>SINIESTRO   125831593 apl 214643</t>
  </si>
  <si>
    <t xml:space="preserve"> Desde las 00:00 horas del 20/08/2022 hasta las 24:00 horas del 19/08/2023.</t>
  </si>
  <si>
    <t>100millones</t>
  </si>
  <si>
    <t>Daño a la vida en relacion</t>
  </si>
  <si>
    <t>EXCEPCIONES DE MÉRITO FRENTE A LA DEMANDA:
1. EXIMENTE DE LA RESPONSABILIDAD DE LOS DEMANDANDOS POR CONFIGURARSE UN “HECHO EXCLUSIVO DE LA VICTIMA”.
2. INEXISTENCIA DE RESPONSABILIDAD A CARGO DE LOS DEMANDADOS POR LA FALTA DE ACREDITACIÓN DEL NEXO CAUSAL.
3. REDUCCIÓN DE LA INDEMNIZACIÓN COMO CONSECUENCIA DE LA INCIDENCIA DE LA CONDUCTA DE LA VÍCTIMA EN LA PRODUCCIÓN DEL DAÑO.
4. IMPROCEDENCIA DEL RECONOCIMIENTO Y FALTA DE PRUEBA DEL DAÑO EMERGENTE.
5.IMPROCEDENCIA DEL RECONOCIMIENTO DE LOS PERJUICIOS PATRIMONIALES SOLICITADOS – LUCRO CESANTE 
6. TASACIÓN EXORBITANTE DEL PERJUICIO - LOS PERJUICIOS MORALES SOLICITADOS DESCONOCEN LOS LÍMITES JURISPRUDENCIALES ESTABLECIDOS POR EL MÁXIMO ÓRGANO DE LA JURISDICCIÓN ORDINARIA.
7.GENÉRICA O INNOMINADA 
EXCEPCIONES FRENTE AL LLAMAMIENTO EN GARANTÍA 
1. NO EXISTE OBLIGACIÓN INDEMNIZATORIA A CARGO DE ALLIANZ SEGUROS S.A., TODA VEZ QUE NO SE HA REALIZADO EL RIESGO ASEGURADO.
2. FALTA DE COBERTURA Y POR ENDE, FALTA DE LEGITIMACIÓN EN LA CAUSA POR ACTIVA DE CRISTIAN RENE BARRERA GARCÍA PARA PROMOVER EL LLAMAMIENTO EN GARANTÍA EN CONTRA DE ALLIANZ SEGUROS S.A
3. RIESGOS EXPRESAMENTE EXCLUIDOS EN LA PÓLIZA DE SEGURO AUTOMÓVILES INDIVIDUAL LIVIANOS PARTICULARES NO. 023137600 / 0
4. CARÁCTER MERAMENTE INDEMNIZATORIO QUE REVISTEN LOS CONTRATOS DE SEGURO
5. EN CUALQUIER CASO, DE NINGUNA FORMA SE PODRÁ EXCEDER EL LÍMITE DEL VALOR ASEGURADO EN LA PÓLIZA No. 023137600 / 0
6. DISPONIBILIDAD DEL VALOR ASEGURADO
7. IMPROCEDENTE RECONOCIMIENTO DE INTERESES MORATORIOS
8. GENÉRICA O INNOMINADA Y OTRAS.</t>
  </si>
  <si>
    <t>La contingencia se califica como PROBABLE teniendo en cuenta que, primero, el contrato de seguro presta cobertura material y temporal y segundo, en este estado procesal, la responsabilidad del asegurado se encuentra demostrada. No obstante, a pesar de que la contingencia se califique como probable se recomienda no conciliar hasta tanto se surta la practica de pruebas por las razones que se expondrán a continuación: 
Lo primero que debe tomarse en consideración es que La Póliza de No. 023137600 / 0 cuyo asegurado es el señor CESAR AUGUSTO ROLDAN VASQUEZ, presta cobertura material y temporal, de conformidad con los hechos y pretensiones expuestas en el líbelo de la demanda. Frente a la cobertura temporal en modalidad de ocurrencia, debe señalarse que el hecho, es decir, el accidente de tránsito que desencadenó el lamentable fallecimiento de la señora ANLLY PAOLA VILLEGAS GOMEZ ocurrió el 16 de abril de 2023, esto es, dentro de la vigencia de la Póliza comprendida entre el 20 de agosto de 2022 y el 19 de agosto 2023. Aunado a ello, presta cobertura material en tanto ampara la responsabilidad civil extracontractual, pretensión que se le endilga al señor CESAR AUGUSTO ROLDAN VASQUEZ como asegurado. 
Frente a la responsabilidad del vehículo asegurado debe tenerse en cuenta que, de conformidad con las pruebas que hasta este momento han sido prácticas, la misma se encuentra acreditada. Lo anterior, tomando en consideración lo siguiente: (i) en el Informe Policial de Accidente de tránsito se le atribuyó únicamente al señor CRISTIAN RENE BARRERA GARCIA, conductor del vehículo asegurado la codificación 157 “Invasión de carril contrario". (ii) Dentro del proceso contravencional llevado a cabo ante la Alcaldía de Cocorná se declaró contravensionalmente responsable del accidente de tránsito al señor CRISTIAN RENE BARRERA GARCIA al indicar que, luego de las adelantadas las diligencias probatorias, se comprobó “que es culpable debido a que la falta de pericia y cuidado de su rodante causo que perdiera el control y se resbalara al carril contrario”. (iii) se aportó por la parte demandante un RAT que asegura que la causa determinante del accidente fue la invasión del carril contrario por parte del vehículo asegurado. 
Ahora bien, es importante tener en cuenta que con la contestación a la demanda se aportó por parte de ALLIANZ un RAT que establece que el vehículo que invadió el carril contrario no fue el asegurado sino la motocicleta de placas RCA-14F, que, según su concepto, además “podría” ir en exceso de velocidad. No obstante, este informe toma como fundamento de su análisis, entre otros, la versión rendida por parte de señor BARRERA al interior del trámite contravensional. En este sentido, eventualmente el Juez podría considerar que el dictamen carece de un sustento técnico en la medida de que parte de los soportes con los que fue realizado provienen de las versiones del hoy demandado y su copiloto. Por esta razón, aunque en este momento el caso es probable, no se recomienda conciliar hasta tanto se haya realizado la contradicción de los dos Dictámenes Periciales para determinar así cuál resulta ser mas convincente en la sustentación. 
Todo lo anterior, sin perjuicio del carácter contingente del proceso.</t>
  </si>
  <si>
    <t>Como liquidación objetiva de las pretensiones se llegó a la suma de $401.903.21, teniendo en cuenta las siguientes consideraciones: 
1. Daño emergente: No se le reconocerá suma alguna, dado que dentro del plenario no obra prueba idónea que acredite que los demandantes hayan incurrido en algún gasto o perdida, pues no se aportó factura que demostrara el valor tangible y total de la motocicleta de placas RCA-14F, ni tampoco aportó prueba del alcance de los daños que pudo a llegar a tener este mismo automotor por el accidente ocurrido el día 16 de abril de 2023
2. Lucro cesante: En la medida que la liquidación objetiva por este concepto ($314.663.911) resulta mayor al pretendido en la demanda ($202.379.021), este perjuicio se cuantificará de acuerdo con lo dispuesto en el libelo demandatorio en virtud del principio de congruencia, es decir, en la suma de $202.379.021 para Luz Oveida Gomez Ramirez. Lo anterior, teniendo en cuenta que dentro del proceso se aportó una certificación laboral emitida por la empresa EFICACIA que informó que la fallecida laboraba con una remuneración del salario mínimo. Lo que resulta concordante con la presunción establecida por la Corte Suprema de Justicia (SC20950-2017) en relación con el ingreso mínimo de una persona. Adicionalmente, la relación de dependencia económica estimamos se probará dentro del proceso debido a que, al realizar la consulta en el RUAF, se constató que la señora OVEIDA además de ser parte del régimen subsidiario en salud, no hace aportes al fondo de pensiones y se encuentra vinculada al programa de asistencia social “Familias en Acción”. Lo que haría pensar que no cuenta con los recursos para autosostenerse. 
3.Daño moral: Se reconocerá la suma total de $150.000,000, en atención a la sentencia SC562-2020 con ponencia del Magistrado Ariel Salazar Ramírez, que reconoce la suma de $60.000.000 a los familiares de primer grado de consanguinidad por muerte en accidente de tránsito. A este valor se llega de la siguiente manera, a la madre se reconoce $60.000.000 y a la hermana y los dos abuelos $30.000.000 para cada uno. 
4. Daño a la vida de relación: Se reconoce la suma de $150.000,000, en atención a la sentencia SC562-2020 con ponencia del Magistrado Ariel Salazar Ramírez, que reconoce la suma de $60.000.000 a los familiares de primer grado de consanguinidad por muerte en accidente de tránsito. A este valor se llega de la siguiente manera, a la madre se reconoce $60.000.000 y a la hermana y los dos abuelos $30.000.000 para cada uno.
5. Concurrencia: Teniendo en cuenta el exceso de velocidad en el que iba la motocicleta se estima una concurrencia de culpas del 20% por lo que luego de hacer el descuento se tiene una suma de $401.903.217
6. Deducible: No se reconocerá ningún concepto por deducible dado que la póliza no lo contempla para el amparo de 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</si>
</sst>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uzoveidagomezramirez@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15" zoomScaleNormal="115" workbookViewId="0">
      <selection activeCell="B12" sqref="B12:C12"/>
    </sheetView>
  </sheetViews>
  <sheetFormatPr baseColWidth="10" defaultColWidth="0" defaultRowHeight="14.4" x14ac:dyDescent="0.3"/>
  <cols>
    <col min="1" max="1" width="69.109375" style="8" customWidth="1"/>
    <col min="2" max="2" width="55.109375" style="8" customWidth="1"/>
    <col min="3" max="3" width="108.88671875" style="8" customWidth="1"/>
    <col min="4" max="16384" width="11.44140625" style="2" hidden="1"/>
  </cols>
  <sheetData>
    <row r="1" spans="1:3" ht="25.8" x14ac:dyDescent="0.3">
      <c r="A1" s="54" t="s">
        <v>0</v>
      </c>
      <c r="B1" s="54"/>
      <c r="C1" s="54"/>
    </row>
    <row r="2" spans="1:3" x14ac:dyDescent="0.3">
      <c r="A2" s="5" t="s">
        <v>161</v>
      </c>
      <c r="B2" s="61" t="s">
        <v>194</v>
      </c>
      <c r="C2" s="62"/>
    </row>
    <row r="3" spans="1:3" x14ac:dyDescent="0.3">
      <c r="A3" s="5" t="s">
        <v>124</v>
      </c>
      <c r="B3" s="57" t="s">
        <v>195</v>
      </c>
      <c r="C3" s="58"/>
    </row>
    <row r="4" spans="1:3" x14ac:dyDescent="0.3">
      <c r="A4" s="5" t="s">
        <v>140</v>
      </c>
      <c r="B4" s="63" t="s">
        <v>196</v>
      </c>
      <c r="C4" s="58"/>
    </row>
    <row r="5" spans="1:3" ht="31.5" customHeight="1" x14ac:dyDescent="0.3">
      <c r="A5" s="5" t="s">
        <v>141</v>
      </c>
      <c r="B5" s="63" t="s">
        <v>197</v>
      </c>
      <c r="C5" s="58"/>
    </row>
    <row r="6" spans="1:3" x14ac:dyDescent="0.3">
      <c r="A6" s="5" t="s">
        <v>142</v>
      </c>
      <c r="B6" s="55" t="s">
        <v>102</v>
      </c>
      <c r="C6" s="55"/>
    </row>
    <row r="7" spans="1:3" x14ac:dyDescent="0.3">
      <c r="A7" s="25" t="s">
        <v>143</v>
      </c>
      <c r="B7" s="57" t="s">
        <v>104</v>
      </c>
      <c r="C7" s="58"/>
    </row>
    <row r="8" spans="1:3" ht="23.1" customHeight="1" x14ac:dyDescent="0.3">
      <c r="A8" s="26" t="s">
        <v>144</v>
      </c>
      <c r="B8" s="55" t="s">
        <v>198</v>
      </c>
      <c r="C8" s="55"/>
    </row>
    <row r="9" spans="1:3" x14ac:dyDescent="0.3">
      <c r="A9" s="26" t="s">
        <v>145</v>
      </c>
      <c r="B9" s="65">
        <v>1045024924</v>
      </c>
      <c r="C9" s="55"/>
    </row>
    <row r="10" spans="1:3" x14ac:dyDescent="0.3">
      <c r="A10" s="26" t="s">
        <v>146</v>
      </c>
      <c r="B10" s="56" t="s">
        <v>199</v>
      </c>
      <c r="C10" s="56"/>
    </row>
    <row r="11" spans="1:3" ht="30" customHeight="1" x14ac:dyDescent="0.3">
      <c r="A11" s="27" t="s">
        <v>147</v>
      </c>
      <c r="B11" s="56">
        <v>3128159237</v>
      </c>
      <c r="C11" s="56"/>
    </row>
    <row r="12" spans="1:3" ht="30" customHeight="1" x14ac:dyDescent="0.3">
      <c r="A12" s="5" t="s">
        <v>148</v>
      </c>
      <c r="B12" s="72" t="s">
        <v>200</v>
      </c>
      <c r="C12" s="56"/>
    </row>
    <row r="13" spans="1:3" x14ac:dyDescent="0.3">
      <c r="A13" s="5" t="s">
        <v>149</v>
      </c>
      <c r="B13" s="55" t="s">
        <v>201</v>
      </c>
      <c r="C13" s="55"/>
    </row>
    <row r="14" spans="1:3" x14ac:dyDescent="0.3">
      <c r="A14" s="5" t="s">
        <v>150</v>
      </c>
      <c r="B14" s="66">
        <v>35392</v>
      </c>
      <c r="C14" s="55"/>
    </row>
    <row r="15" spans="1:3" x14ac:dyDescent="0.3">
      <c r="A15" s="5" t="s">
        <v>151</v>
      </c>
      <c r="B15" s="55" t="s">
        <v>202</v>
      </c>
      <c r="C15" s="55"/>
    </row>
    <row r="16" spans="1:3" x14ac:dyDescent="0.3">
      <c r="A16" s="5" t="s">
        <v>152</v>
      </c>
      <c r="B16" s="66">
        <v>45032</v>
      </c>
      <c r="C16" s="55"/>
    </row>
    <row r="17" spans="1:3" ht="15" customHeight="1" x14ac:dyDescent="0.3">
      <c r="A17" s="5" t="s">
        <v>153</v>
      </c>
      <c r="B17" s="56" t="s">
        <v>7</v>
      </c>
      <c r="C17" s="56"/>
    </row>
    <row r="18" spans="1:3" x14ac:dyDescent="0.3">
      <c r="A18" s="5" t="s">
        <v>154</v>
      </c>
      <c r="B18" s="56" t="s">
        <v>203</v>
      </c>
      <c r="C18" s="56"/>
    </row>
    <row r="19" spans="1:3" ht="18.75" customHeight="1" x14ac:dyDescent="0.3">
      <c r="A19" s="5" t="s">
        <v>155</v>
      </c>
      <c r="B19" s="59" t="s">
        <v>204</v>
      </c>
      <c r="C19" s="60"/>
    </row>
    <row r="20" spans="1:3" x14ac:dyDescent="0.3">
      <c r="A20" s="5" t="s">
        <v>156</v>
      </c>
      <c r="B20" s="55">
        <v>2</v>
      </c>
      <c r="C20" s="55"/>
    </row>
    <row r="21" spans="1:3" ht="17.25" customHeight="1" x14ac:dyDescent="0.3">
      <c r="A21" s="5" t="s">
        <v>157</v>
      </c>
      <c r="B21" s="56" t="s">
        <v>8</v>
      </c>
      <c r="C21" s="56"/>
    </row>
    <row r="22" spans="1:3" x14ac:dyDescent="0.3">
      <c r="A22" s="26" t="s">
        <v>158</v>
      </c>
      <c r="B22" s="71">
        <v>45032</v>
      </c>
      <c r="C22" s="69"/>
    </row>
    <row r="23" spans="1:3" x14ac:dyDescent="0.3">
      <c r="A23" s="26" t="s">
        <v>159</v>
      </c>
      <c r="B23" s="70" t="s">
        <v>212</v>
      </c>
      <c r="C23" s="69"/>
    </row>
    <row r="24" spans="1:3" x14ac:dyDescent="0.3">
      <c r="A24" s="26" t="s">
        <v>160</v>
      </c>
      <c r="B24" s="70" t="str">
        <f>+B23</f>
        <v>Sin conciliación- solicitud de medida cautelar de inscripción de demanda en bienes del asegurado</v>
      </c>
      <c r="C24" s="69"/>
    </row>
    <row r="25" spans="1:3" x14ac:dyDescent="0.3">
      <c r="A25" s="64" t="s">
        <v>118</v>
      </c>
      <c r="B25" s="69" t="s">
        <v>209</v>
      </c>
      <c r="C25" s="53"/>
    </row>
    <row r="26" spans="1:3" x14ac:dyDescent="0.3">
      <c r="A26" s="64"/>
      <c r="B26" s="53"/>
      <c r="C26" s="53"/>
    </row>
    <row r="27" spans="1:3" ht="84" customHeight="1" x14ac:dyDescent="0.3">
      <c r="A27" s="64"/>
      <c r="B27" s="53"/>
      <c r="C27" s="53"/>
    </row>
    <row r="28" spans="1:3" x14ac:dyDescent="0.3">
      <c r="A28" s="26" t="s">
        <v>162</v>
      </c>
      <c r="B28" s="53" t="s">
        <v>205</v>
      </c>
      <c r="C28" s="53"/>
    </row>
    <row r="29" spans="1:3" x14ac:dyDescent="0.3">
      <c r="A29" s="26" t="s">
        <v>163</v>
      </c>
      <c r="B29" s="53">
        <v>1037615035</v>
      </c>
      <c r="C29" s="53"/>
    </row>
    <row r="30" spans="1:3" x14ac:dyDescent="0.3">
      <c r="A30" s="26" t="s">
        <v>164</v>
      </c>
      <c r="B30" s="53" t="s">
        <v>206</v>
      </c>
      <c r="C30" s="53"/>
    </row>
    <row r="31" spans="1:3" x14ac:dyDescent="0.3">
      <c r="A31" s="26" t="s">
        <v>165</v>
      </c>
      <c r="B31" s="53" t="s">
        <v>207</v>
      </c>
      <c r="C31" s="53"/>
    </row>
    <row r="32" spans="1:3" x14ac:dyDescent="0.3">
      <c r="A32" s="26" t="s">
        <v>166</v>
      </c>
      <c r="B32" s="67" t="s">
        <v>210</v>
      </c>
      <c r="C32" s="68"/>
    </row>
    <row r="33" spans="1:3" x14ac:dyDescent="0.3">
      <c r="A33" s="5" t="s">
        <v>167</v>
      </c>
      <c r="B33" s="66" t="s">
        <v>211</v>
      </c>
      <c r="C33" s="66"/>
    </row>
    <row r="34" spans="1:3" ht="43.2" x14ac:dyDescent="0.3">
      <c r="A34" s="5" t="s">
        <v>168</v>
      </c>
      <c r="B34" s="66" t="s">
        <v>208</v>
      </c>
      <c r="C34" s="55"/>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B30D7FD8-7F34-41E1-ABD8-4D591F324A9E}"/>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70" zoomScaleNormal="70" workbookViewId="0">
      <selection activeCell="A40" sqref="A40:C40"/>
    </sheetView>
  </sheetViews>
  <sheetFormatPr baseColWidth="10" defaultColWidth="0" defaultRowHeight="14.4" x14ac:dyDescent="0.3"/>
  <cols>
    <col min="1" max="1" width="49.88671875" customWidth="1"/>
    <col min="2" max="2" width="31.44140625" customWidth="1"/>
    <col min="3" max="3" width="90.109375" customWidth="1"/>
    <col min="4" max="16384" width="11.44140625" hidden="1"/>
  </cols>
  <sheetData>
    <row r="1" spans="1:3" ht="25.8" x14ac:dyDescent="0.3">
      <c r="A1" s="92" t="s">
        <v>10</v>
      </c>
      <c r="B1" s="92"/>
      <c r="C1" s="92"/>
    </row>
    <row r="2" spans="1:3" ht="15.75" customHeight="1" x14ac:dyDescent="0.3">
      <c r="A2" s="20" t="s">
        <v>11</v>
      </c>
      <c r="B2" s="93" t="s">
        <v>213</v>
      </c>
      <c r="C2" s="94"/>
    </row>
    <row r="3" spans="1:3" s="2" customFormat="1" x14ac:dyDescent="0.3">
      <c r="A3" s="5" t="s">
        <v>1</v>
      </c>
      <c r="B3" s="55" t="str">
        <f>'AUTOS  NOTA 322'!B2:C2</f>
        <v>11001310302720230070600</v>
      </c>
      <c r="C3" s="55"/>
    </row>
    <row r="4" spans="1:3" s="2" customFormat="1" x14ac:dyDescent="0.3">
      <c r="A4" s="5" t="s">
        <v>2</v>
      </c>
      <c r="B4" s="55" t="str">
        <f>'AUTOS  NOTA 322'!B3:C3</f>
        <v>Juzgado 27 Civil del Circuito de Bogotá D.C.</v>
      </c>
      <c r="C4" s="55"/>
    </row>
    <row r="5" spans="1:3" s="2" customFormat="1" x14ac:dyDescent="0.3">
      <c r="A5" s="5" t="s">
        <v>3</v>
      </c>
      <c r="B5" s="55" t="str">
        <f>'AUTOS  NOTA 322'!B4:C4</f>
        <v>CRISTIAN RENE BARRERA GARCIA
CESAR AUGUSTO ROLDAN VASQUEZ
ALLIANZ SEGUROS S.A</v>
      </c>
      <c r="C5" s="55"/>
    </row>
    <row r="6" spans="1:3" s="2" customFormat="1" x14ac:dyDescent="0.3">
      <c r="A6" s="5" t="s">
        <v>4</v>
      </c>
      <c r="B6" s="55" t="str">
        <f>'AUTOS  NOTA 322'!B5:C5</f>
        <v>LUZ OVEIDA GOMEZ RAMIREZ (MADRE) 05/12/1977
AMAURY MONTERROSA GOMEZ (HERMANA) 11/07/2012
DEBORA LINA RAMIREZ DE GOMEZ (ABUELA MATERNA) 20/10/1935
JOEL ANTONIO GOMEZ CIRO (ABUELO PATERNO) 21/09/1936
FLOR ANGELA GOMEZ RAMIREZ (TIA) 15/10/1970
BLANCA LEIDA GOMEZ RAMIREZ (TIA) 05/02/1967
REINALDO ANTONIO GOMEZ RAMIREZ (TIO) 03/09/1972</v>
      </c>
      <c r="C6" s="55"/>
    </row>
    <row r="7" spans="1:3" s="2" customFormat="1" x14ac:dyDescent="0.3">
      <c r="A7" s="5" t="s">
        <v>5</v>
      </c>
      <c r="B7" s="55" t="str">
        <f>'AUTOS  NOTA 322'!B6:C6</f>
        <v>LLAMADA EN GARANTIA</v>
      </c>
      <c r="C7" s="55"/>
    </row>
    <row r="8" spans="1:3" s="2" customFormat="1" x14ac:dyDescent="0.3">
      <c r="A8" s="29" t="s">
        <v>100</v>
      </c>
      <c r="B8" s="55" t="str">
        <f>'AUTOS  NOTA 322'!B7:C8</f>
        <v>ANLLY PAOLA VILLEGAS GOMEZ</v>
      </c>
      <c r="C8" s="55"/>
    </row>
    <row r="9" spans="1:3" x14ac:dyDescent="0.3">
      <c r="A9" s="20" t="s">
        <v>12</v>
      </c>
      <c r="B9" s="55">
        <v>23137600</v>
      </c>
      <c r="C9" s="55"/>
    </row>
    <row r="10" spans="1:3" x14ac:dyDescent="0.3">
      <c r="A10" s="20" t="s">
        <v>9</v>
      </c>
      <c r="B10" s="57" t="s">
        <v>104</v>
      </c>
      <c r="C10" s="58"/>
    </row>
    <row r="11" spans="1:3" x14ac:dyDescent="0.3">
      <c r="A11" s="20" t="s">
        <v>13</v>
      </c>
      <c r="B11" s="75">
        <v>4000000000</v>
      </c>
      <c r="C11" s="76"/>
    </row>
    <row r="12" spans="1:3" x14ac:dyDescent="0.3">
      <c r="A12" s="20" t="s">
        <v>114</v>
      </c>
      <c r="B12" s="75">
        <v>0</v>
      </c>
      <c r="C12" s="76"/>
    </row>
    <row r="13" spans="1:3" x14ac:dyDescent="0.3">
      <c r="A13" s="20" t="s">
        <v>14</v>
      </c>
      <c r="B13" s="57" t="s">
        <v>76</v>
      </c>
      <c r="C13" s="58"/>
    </row>
    <row r="14" spans="1:3" x14ac:dyDescent="0.3">
      <c r="A14" s="20" t="s">
        <v>15</v>
      </c>
      <c r="B14" s="56" t="s">
        <v>214</v>
      </c>
      <c r="C14" s="55"/>
    </row>
    <row r="15" spans="1:3" x14ac:dyDescent="0.3">
      <c r="A15" s="20" t="s">
        <v>16</v>
      </c>
      <c r="B15" s="55" t="s">
        <v>17</v>
      </c>
      <c r="C15" s="55"/>
    </row>
    <row r="16" spans="1:3" x14ac:dyDescent="0.3">
      <c r="A16" s="20" t="s">
        <v>18</v>
      </c>
      <c r="B16" s="55" t="s">
        <v>17</v>
      </c>
      <c r="C16" s="55"/>
    </row>
    <row r="17" spans="1:3" x14ac:dyDescent="0.3">
      <c r="A17" s="79" t="s">
        <v>19</v>
      </c>
      <c r="B17" s="55" t="s">
        <v>20</v>
      </c>
      <c r="C17" s="55"/>
    </row>
    <row r="18" spans="1:3" x14ac:dyDescent="0.3">
      <c r="A18" s="80"/>
      <c r="B18" s="10" t="s">
        <v>21</v>
      </c>
      <c r="C18" s="10" t="s">
        <v>22</v>
      </c>
    </row>
    <row r="19" spans="1:3" x14ac:dyDescent="0.3">
      <c r="A19" s="80"/>
      <c r="B19" s="6"/>
      <c r="C19" s="6"/>
    </row>
    <row r="20" spans="1:3" x14ac:dyDescent="0.3">
      <c r="A20" s="80"/>
      <c r="B20" s="6"/>
      <c r="C20" s="6"/>
    </row>
    <row r="21" spans="1:3" x14ac:dyDescent="0.3">
      <c r="A21" s="81"/>
      <c r="B21" s="6"/>
      <c r="C21" s="6"/>
    </row>
    <row r="22" spans="1:3" x14ac:dyDescent="0.3">
      <c r="A22" s="20" t="s">
        <v>23</v>
      </c>
      <c r="B22" s="55"/>
      <c r="C22" s="55"/>
    </row>
    <row r="23" spans="1:3" x14ac:dyDescent="0.3">
      <c r="A23" s="20" t="s">
        <v>24</v>
      </c>
      <c r="B23" s="82"/>
      <c r="C23" s="83"/>
    </row>
    <row r="24" spans="1:3" x14ac:dyDescent="0.3">
      <c r="A24" s="20" t="s">
        <v>25</v>
      </c>
      <c r="B24" s="55" t="s">
        <v>84</v>
      </c>
      <c r="C24" s="55"/>
    </row>
    <row r="25" spans="1:3" x14ac:dyDescent="0.3">
      <c r="A25" s="20" t="s">
        <v>26</v>
      </c>
      <c r="B25" s="55" t="s">
        <v>17</v>
      </c>
      <c r="C25" s="55"/>
    </row>
    <row r="26" spans="1:3" x14ac:dyDescent="0.3">
      <c r="A26" s="20" t="s">
        <v>28</v>
      </c>
      <c r="B26" s="55" t="s">
        <v>215</v>
      </c>
      <c r="C26" s="55"/>
    </row>
    <row r="27" spans="1:3" x14ac:dyDescent="0.3">
      <c r="A27" s="19" t="s">
        <v>29</v>
      </c>
      <c r="B27" s="55"/>
      <c r="C27" s="55"/>
    </row>
    <row r="28" spans="1:3" x14ac:dyDescent="0.3">
      <c r="A28" s="84" t="s">
        <v>30</v>
      </c>
      <c r="B28" s="84"/>
      <c r="C28" s="84"/>
    </row>
    <row r="29" spans="1:3" x14ac:dyDescent="0.3">
      <c r="A29" s="77" t="s">
        <v>31</v>
      </c>
      <c r="B29" s="78"/>
      <c r="C29" s="11"/>
    </row>
    <row r="30" spans="1:3" x14ac:dyDescent="0.3">
      <c r="A30" s="77" t="s">
        <v>32</v>
      </c>
      <c r="B30" s="78"/>
      <c r="C30" s="11"/>
    </row>
    <row r="31" spans="1:3" x14ac:dyDescent="0.3">
      <c r="A31" s="77" t="s">
        <v>33</v>
      </c>
      <c r="B31" s="78"/>
      <c r="C31" s="12"/>
    </row>
    <row r="32" spans="1:3" x14ac:dyDescent="0.3">
      <c r="A32" s="77" t="s">
        <v>34</v>
      </c>
      <c r="B32" s="78"/>
      <c r="C32" s="11"/>
    </row>
    <row r="33" spans="1:3" x14ac:dyDescent="0.3">
      <c r="A33" s="77" t="s">
        <v>35</v>
      </c>
      <c r="B33" s="78"/>
      <c r="C33" s="11"/>
    </row>
    <row r="34" spans="1:3" x14ac:dyDescent="0.3">
      <c r="A34" s="77" t="s">
        <v>36</v>
      </c>
      <c r="B34" s="78"/>
      <c r="C34" s="13"/>
    </row>
    <row r="35" spans="1:3" x14ac:dyDescent="0.3">
      <c r="A35" s="73" t="s">
        <v>37</v>
      </c>
      <c r="B35" s="74"/>
      <c r="C35" s="14"/>
    </row>
    <row r="36" spans="1:3" x14ac:dyDescent="0.3">
      <c r="A36" s="73" t="s">
        <v>38</v>
      </c>
      <c r="B36" s="74"/>
      <c r="C36" s="15"/>
    </row>
    <row r="37" spans="1:3" x14ac:dyDescent="0.3">
      <c r="A37" s="85" t="s">
        <v>39</v>
      </c>
      <c r="B37" s="86"/>
      <c r="C37" s="15"/>
    </row>
    <row r="38" spans="1:3" x14ac:dyDescent="0.3">
      <c r="A38" s="87"/>
      <c r="B38" s="88"/>
      <c r="C38" s="15"/>
    </row>
    <row r="39" spans="1:3" x14ac:dyDescent="0.3">
      <c r="A39" s="89"/>
      <c r="B39" s="90"/>
      <c r="C39" s="15"/>
    </row>
    <row r="40" spans="1:3" x14ac:dyDescent="0.3">
      <c r="A40" s="91" t="s">
        <v>40</v>
      </c>
      <c r="B40" s="91"/>
      <c r="C40" s="91"/>
    </row>
    <row r="41" spans="1:3" x14ac:dyDescent="0.3">
      <c r="A41" s="17" t="s">
        <v>41</v>
      </c>
      <c r="B41" s="18"/>
      <c r="C41" s="15"/>
    </row>
    <row r="42" spans="1:3" x14ac:dyDescent="0.3">
      <c r="A42" s="73" t="s">
        <v>42</v>
      </c>
      <c r="B42" s="74"/>
      <c r="C42" s="15"/>
    </row>
    <row r="43" spans="1:3" x14ac:dyDescent="0.3">
      <c r="A43" s="73" t="s">
        <v>43</v>
      </c>
      <c r="B43" s="74"/>
      <c r="C43" s="15"/>
    </row>
    <row r="44" spans="1:3" x14ac:dyDescent="0.3">
      <c r="A44" s="17" t="s">
        <v>44</v>
      </c>
      <c r="B44" s="18"/>
      <c r="C44" s="15"/>
    </row>
    <row r="45" spans="1:3" x14ac:dyDescent="0.3">
      <c r="A45" s="17" t="s">
        <v>45</v>
      </c>
      <c r="B45" s="18"/>
      <c r="C45" s="15"/>
    </row>
    <row r="46" spans="1:3" x14ac:dyDescent="0.3">
      <c r="A46" s="73" t="s">
        <v>46</v>
      </c>
      <c r="B46" s="74"/>
      <c r="C46" s="15"/>
    </row>
    <row r="47" spans="1:3" x14ac:dyDescent="0.3">
      <c r="A47" s="17" t="s">
        <v>47</v>
      </c>
      <c r="B47" s="16"/>
      <c r="C47" s="15"/>
    </row>
    <row r="48" spans="1:3" x14ac:dyDescent="0.3">
      <c r="A48" s="73" t="s">
        <v>48</v>
      </c>
      <c r="B48" s="74"/>
      <c r="C48" s="15"/>
    </row>
    <row r="49" spans="1:3" x14ac:dyDescent="0.3">
      <c r="A49" s="73" t="s">
        <v>49</v>
      </c>
      <c r="B49" s="74"/>
      <c r="C49" s="15"/>
    </row>
    <row r="50" spans="1:3" x14ac:dyDescent="0.3">
      <c r="A50" s="73" t="s">
        <v>39</v>
      </c>
      <c r="B50" s="7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E9262CA2-8D03-4BC9-BD97-E087F9DFA097}">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zoomScale="85" zoomScaleNormal="85" workbookViewId="0">
      <selection activeCell="B54" sqref="B54"/>
    </sheetView>
  </sheetViews>
  <sheetFormatPr baseColWidth="10" defaultColWidth="0" defaultRowHeight="14.4" x14ac:dyDescent="0.3"/>
  <cols>
    <col min="1" max="1" width="70" style="41" customWidth="1"/>
    <col min="2" max="2" width="35.44140625" style="41" customWidth="1"/>
    <col min="3" max="3" width="164" style="41" customWidth="1"/>
    <col min="4" max="8" width="11.44140625" style="41" hidden="1" customWidth="1"/>
    <col min="9" max="9" width="12" style="41" hidden="1" customWidth="1"/>
    <col min="10" max="16384" width="11.44140625" style="41" hidden="1"/>
  </cols>
  <sheetData>
    <row r="1" spans="1:9" ht="25.8" x14ac:dyDescent="0.3">
      <c r="A1" s="112" t="s">
        <v>50</v>
      </c>
      <c r="B1" s="112"/>
      <c r="C1" s="112"/>
    </row>
    <row r="2" spans="1:9" ht="15" customHeight="1" x14ac:dyDescent="0.3">
      <c r="A2" s="33" t="s">
        <v>11</v>
      </c>
      <c r="B2" s="97" t="str">
        <f>'AUTOS NOTA 321'!B2:C2</f>
        <v>SINIESTRO   125831593 apl 214643</v>
      </c>
      <c r="C2" s="98"/>
    </row>
    <row r="3" spans="1:9" x14ac:dyDescent="0.3">
      <c r="A3" s="34" t="s">
        <v>1</v>
      </c>
      <c r="B3" s="113" t="str">
        <f>'AUTOS  NOTA 322'!B2:C2</f>
        <v>11001310302720230070600</v>
      </c>
      <c r="C3" s="113"/>
    </row>
    <row r="4" spans="1:9" x14ac:dyDescent="0.3">
      <c r="A4" s="34" t="s">
        <v>2</v>
      </c>
      <c r="B4" s="113" t="str">
        <f>'AUTOS  NOTA 322'!B3:C3</f>
        <v>Juzgado 27 Civil del Circuito de Bogotá D.C.</v>
      </c>
      <c r="C4" s="113"/>
    </row>
    <row r="5" spans="1:9" x14ac:dyDescent="0.3">
      <c r="A5" s="34" t="s">
        <v>3</v>
      </c>
      <c r="B5" s="113" t="str">
        <f>'AUTOS  NOTA 322'!B4:C4</f>
        <v>CRISTIAN RENE BARRERA GARCIA
CESAR AUGUSTO ROLDAN VASQUEZ
ALLIANZ SEGUROS S.A</v>
      </c>
      <c r="C5" s="113"/>
    </row>
    <row r="6" spans="1:9" ht="15" customHeight="1" x14ac:dyDescent="0.3">
      <c r="A6" s="34" t="s">
        <v>4</v>
      </c>
      <c r="B6" s="113" t="str">
        <f>'AUTOS  NOTA 322'!B5:C5</f>
        <v>LUZ OVEIDA GOMEZ RAMIREZ (MADRE) 05/12/1977
AMAURY MONTERROSA GOMEZ (HERMANA) 11/07/2012
DEBORA LINA RAMIREZ DE GOMEZ (ABUELA MATERNA) 20/10/1935
JOEL ANTONIO GOMEZ CIRO (ABUELO PATERNO) 21/09/1936
FLOR ANGELA GOMEZ RAMIREZ (TIA) 15/10/1970
BLANCA LEIDA GOMEZ RAMIREZ (TIA) 05/02/1967
REINALDO ANTONIO GOMEZ RAMIREZ (TIO) 03/09/1972</v>
      </c>
      <c r="C6" s="113"/>
    </row>
    <row r="7" spans="1:9" x14ac:dyDescent="0.3">
      <c r="A7" s="34" t="s">
        <v>5</v>
      </c>
      <c r="B7" s="113" t="str">
        <f>'AUTOS  NOTA 322'!B6:C6</f>
        <v>LLAMADA EN GARANTIA</v>
      </c>
      <c r="C7" s="113"/>
    </row>
    <row r="8" spans="1:9" x14ac:dyDescent="0.3">
      <c r="A8" s="36" t="s">
        <v>100</v>
      </c>
      <c r="B8" s="113" t="str">
        <f>'AUTOS  NOTA 322'!B7:C8</f>
        <v>ANLLY PAOLA VILLEGAS GOMEZ</v>
      </c>
      <c r="C8" s="113"/>
    </row>
    <row r="9" spans="1:9" x14ac:dyDescent="0.3">
      <c r="A9" s="34" t="s">
        <v>51</v>
      </c>
      <c r="B9" s="110">
        <f>SUM(C11,C12,C14,C15,C17)</f>
        <v>1107979021</v>
      </c>
      <c r="C9" s="111"/>
    </row>
    <row r="10" spans="1:9" x14ac:dyDescent="0.3">
      <c r="A10" s="114" t="s">
        <v>52</v>
      </c>
      <c r="B10" s="102" t="s">
        <v>53</v>
      </c>
      <c r="C10" s="103"/>
    </row>
    <row r="11" spans="1:9" x14ac:dyDescent="0.3">
      <c r="A11" s="114"/>
      <c r="B11" s="35" t="s">
        <v>54</v>
      </c>
      <c r="C11" s="30">
        <v>202379021</v>
      </c>
    </row>
    <row r="12" spans="1:9" x14ac:dyDescent="0.3">
      <c r="A12" s="114"/>
      <c r="B12" s="35" t="s">
        <v>55</v>
      </c>
      <c r="C12" s="30">
        <v>5600000</v>
      </c>
    </row>
    <row r="13" spans="1:9" x14ac:dyDescent="0.3">
      <c r="A13" s="114"/>
      <c r="B13" s="102"/>
      <c r="C13" s="103"/>
    </row>
    <row r="14" spans="1:9" x14ac:dyDescent="0.3">
      <c r="A14" s="114"/>
      <c r="B14" s="35" t="s">
        <v>98</v>
      </c>
      <c r="C14" s="38">
        <v>460000000</v>
      </c>
    </row>
    <row r="15" spans="1:9" x14ac:dyDescent="0.3">
      <c r="A15" s="114"/>
      <c r="B15" s="35" t="s">
        <v>216</v>
      </c>
      <c r="C15" s="38">
        <v>440000000</v>
      </c>
      <c r="E15" s="41" t="s">
        <v>57</v>
      </c>
      <c r="F15" s="42">
        <v>0.7</v>
      </c>
    </row>
    <row r="16" spans="1:9" x14ac:dyDescent="0.3">
      <c r="A16" s="114"/>
      <c r="B16" s="102" t="s">
        <v>58</v>
      </c>
      <c r="C16" s="103"/>
      <c r="E16" s="41" t="s">
        <v>59</v>
      </c>
      <c r="F16" s="43">
        <v>0.3</v>
      </c>
      <c r="I16" s="44"/>
    </row>
    <row r="17" spans="1:9" x14ac:dyDescent="0.3">
      <c r="A17" s="114"/>
      <c r="B17" s="35"/>
      <c r="C17" s="39"/>
      <c r="F17" s="45"/>
      <c r="I17" s="44"/>
    </row>
    <row r="18" spans="1:9" ht="23.25" customHeight="1" x14ac:dyDescent="0.3">
      <c r="A18" s="37" t="s">
        <v>60</v>
      </c>
      <c r="B18" s="97" t="s">
        <v>57</v>
      </c>
      <c r="C18" s="98"/>
    </row>
    <row r="19" spans="1:9" ht="28.8" x14ac:dyDescent="0.3">
      <c r="A19" s="34" t="s">
        <v>62</v>
      </c>
      <c r="B19" s="104" t="s">
        <v>218</v>
      </c>
      <c r="C19" s="105"/>
    </row>
    <row r="20" spans="1:9" ht="15" customHeight="1" x14ac:dyDescent="0.3">
      <c r="A20" s="46" t="s">
        <v>63</v>
      </c>
      <c r="B20" s="99">
        <f>((C22+C23+C25+C26+C30+C28+C32+C34+C29+C33)-C37-C38)*C36*C39</f>
        <v>401903216.80000001</v>
      </c>
      <c r="C20" s="99"/>
    </row>
    <row r="21" spans="1:9" x14ac:dyDescent="0.3">
      <c r="A21" s="37" t="s">
        <v>64</v>
      </c>
      <c r="B21" s="106" t="s">
        <v>53</v>
      </c>
      <c r="C21" s="107"/>
    </row>
    <row r="22" spans="1:9" x14ac:dyDescent="0.3">
      <c r="A22" s="95"/>
      <c r="B22" s="35" t="s">
        <v>54</v>
      </c>
      <c r="C22" s="30">
        <v>202379021</v>
      </c>
    </row>
    <row r="23" spans="1:9" x14ac:dyDescent="0.3">
      <c r="A23" s="96"/>
      <c r="B23" s="35" t="s">
        <v>55</v>
      </c>
      <c r="C23" s="30">
        <v>0</v>
      </c>
    </row>
    <row r="24" spans="1:9" x14ac:dyDescent="0.3">
      <c r="A24" s="96"/>
      <c r="B24" s="102" t="s">
        <v>56</v>
      </c>
      <c r="C24" s="103"/>
    </row>
    <row r="25" spans="1:9" x14ac:dyDescent="0.3">
      <c r="A25" s="96"/>
      <c r="B25" s="35" t="s">
        <v>98</v>
      </c>
      <c r="C25" s="30">
        <v>150000000</v>
      </c>
    </row>
    <row r="26" spans="1:9" ht="29.1" customHeight="1" x14ac:dyDescent="0.3">
      <c r="A26" s="96"/>
      <c r="B26" s="35" t="s">
        <v>99</v>
      </c>
      <c r="C26" s="30">
        <v>150000000</v>
      </c>
    </row>
    <row r="27" spans="1:9" x14ac:dyDescent="0.3">
      <c r="A27" s="96"/>
      <c r="B27" s="102" t="s">
        <v>119</v>
      </c>
      <c r="C27" s="103"/>
    </row>
    <row r="28" spans="1:9" x14ac:dyDescent="0.3">
      <c r="A28" s="96"/>
      <c r="B28" s="35" t="s">
        <v>128</v>
      </c>
      <c r="C28" s="30">
        <v>0</v>
      </c>
    </row>
    <row r="29" spans="1:9" x14ac:dyDescent="0.3">
      <c r="A29" s="96"/>
      <c r="B29" s="35" t="s">
        <v>54</v>
      </c>
      <c r="C29" s="30"/>
    </row>
    <row r="30" spans="1:9" x14ac:dyDescent="0.3">
      <c r="A30" s="96"/>
      <c r="B30" s="35" t="s">
        <v>55</v>
      </c>
      <c r="C30" s="30">
        <v>0</v>
      </c>
    </row>
    <row r="31" spans="1:9" x14ac:dyDescent="0.3">
      <c r="A31" s="96"/>
      <c r="B31" s="102" t="s">
        <v>120</v>
      </c>
      <c r="C31" s="103"/>
    </row>
    <row r="32" spans="1:9" x14ac:dyDescent="0.3">
      <c r="A32" s="96"/>
      <c r="B32" s="35"/>
      <c r="C32" s="30"/>
    </row>
    <row r="33" spans="1:3" x14ac:dyDescent="0.3">
      <c r="A33" s="96"/>
      <c r="B33" s="35" t="s">
        <v>54</v>
      </c>
      <c r="C33" s="30">
        <v>0</v>
      </c>
    </row>
    <row r="34" spans="1:3" x14ac:dyDescent="0.3">
      <c r="A34" s="96"/>
      <c r="B34" s="35" t="s">
        <v>55</v>
      </c>
      <c r="C34" s="30">
        <v>0</v>
      </c>
    </row>
    <row r="35" spans="1:3" x14ac:dyDescent="0.3">
      <c r="A35" s="96"/>
      <c r="B35" s="102" t="s">
        <v>113</v>
      </c>
      <c r="C35" s="103"/>
    </row>
    <row r="36" spans="1:3" x14ac:dyDescent="0.3">
      <c r="A36" s="96"/>
      <c r="B36" s="35" t="s">
        <v>123</v>
      </c>
      <c r="C36" s="31">
        <v>1</v>
      </c>
    </row>
    <row r="37" spans="1:3" x14ac:dyDescent="0.3">
      <c r="A37" s="96"/>
      <c r="B37" s="35" t="s">
        <v>114</v>
      </c>
      <c r="C37" s="32">
        <v>0</v>
      </c>
    </row>
    <row r="38" spans="1:3" x14ac:dyDescent="0.3">
      <c r="A38" s="96"/>
      <c r="B38" s="35" t="s">
        <v>169</v>
      </c>
      <c r="C38" s="32"/>
    </row>
    <row r="39" spans="1:3" x14ac:dyDescent="0.3">
      <c r="A39" s="96"/>
      <c r="B39" s="35" t="s">
        <v>127</v>
      </c>
      <c r="C39" s="31">
        <v>0.8</v>
      </c>
    </row>
    <row r="40" spans="1:3" x14ac:dyDescent="0.3">
      <c r="A40" s="47" t="s">
        <v>65</v>
      </c>
      <c r="B40" s="99">
        <f>IFERROR(B20*(VLOOKUP(B18,E15:F17,2,0)),16666)</f>
        <v>281332251.75999999</v>
      </c>
      <c r="C40" s="99"/>
    </row>
    <row r="41" spans="1:3" ht="93" customHeight="1" x14ac:dyDescent="0.3">
      <c r="A41" s="34" t="s">
        <v>121</v>
      </c>
      <c r="B41" s="100" t="s">
        <v>219</v>
      </c>
      <c r="C41" s="101"/>
    </row>
    <row r="42" spans="1:3" ht="211.5" customHeight="1" x14ac:dyDescent="0.3">
      <c r="A42" s="34" t="s">
        <v>66</v>
      </c>
      <c r="B42" s="115" t="s">
        <v>217</v>
      </c>
      <c r="C42" s="116"/>
    </row>
    <row r="45" spans="1:3" ht="25.8" x14ac:dyDescent="0.3">
      <c r="A45" s="108" t="s">
        <v>170</v>
      </c>
      <c r="B45" s="108"/>
      <c r="C45" s="108"/>
    </row>
    <row r="46" spans="1:3" x14ac:dyDescent="0.3">
      <c r="A46" s="109" t="s">
        <v>171</v>
      </c>
      <c r="B46" s="109"/>
      <c r="C46" s="109"/>
    </row>
    <row r="47" spans="1:3" x14ac:dyDescent="0.3">
      <c r="A47" s="48" t="s">
        <v>172</v>
      </c>
      <c r="B47" s="48" t="s">
        <v>173</v>
      </c>
      <c r="C47" s="49" t="s">
        <v>174</v>
      </c>
    </row>
    <row r="48" spans="1:3" ht="26.4" x14ac:dyDescent="0.3">
      <c r="A48" s="50" t="s">
        <v>175</v>
      </c>
      <c r="B48" s="51" t="s">
        <v>17</v>
      </c>
      <c r="C48" s="50" t="s">
        <v>176</v>
      </c>
    </row>
    <row r="49" spans="1:3" ht="39.6" x14ac:dyDescent="0.3">
      <c r="A49" s="50" t="s">
        <v>177</v>
      </c>
      <c r="B49" s="51" t="s">
        <v>27</v>
      </c>
      <c r="C49" s="50" t="s">
        <v>178</v>
      </c>
    </row>
    <row r="50" spans="1:3" ht="26.4" x14ac:dyDescent="0.3">
      <c r="A50" s="50" t="s">
        <v>179</v>
      </c>
      <c r="B50" s="51" t="s">
        <v>27</v>
      </c>
      <c r="C50" s="50" t="s">
        <v>180</v>
      </c>
    </row>
    <row r="51" spans="1:3" x14ac:dyDescent="0.3">
      <c r="A51" s="50" t="s">
        <v>181</v>
      </c>
      <c r="B51" s="51" t="s">
        <v>27</v>
      </c>
      <c r="C51" s="50" t="s">
        <v>182</v>
      </c>
    </row>
    <row r="52" spans="1:3" x14ac:dyDescent="0.3">
      <c r="A52" s="50" t="s">
        <v>183</v>
      </c>
      <c r="B52" s="51" t="s">
        <v>27</v>
      </c>
      <c r="C52" s="52"/>
    </row>
    <row r="53" spans="1:3" x14ac:dyDescent="0.3">
      <c r="A53" s="50" t="s">
        <v>184</v>
      </c>
      <c r="B53" s="51" t="s">
        <v>27</v>
      </c>
      <c r="C53" s="50" t="s">
        <v>185</v>
      </c>
    </row>
    <row r="54" spans="1:3" ht="26.4" x14ac:dyDescent="0.3">
      <c r="A54" s="50" t="s">
        <v>186</v>
      </c>
      <c r="B54" s="51" t="s">
        <v>27</v>
      </c>
      <c r="C54" s="50" t="s">
        <v>187</v>
      </c>
    </row>
    <row r="55" spans="1:3" x14ac:dyDescent="0.3">
      <c r="A55" s="50" t="s">
        <v>188</v>
      </c>
      <c r="B55" s="51" t="s">
        <v>27</v>
      </c>
      <c r="C55" s="52" t="s">
        <v>189</v>
      </c>
    </row>
    <row r="56" spans="1:3" ht="26.4" x14ac:dyDescent="0.3">
      <c r="A56" s="50" t="s">
        <v>190</v>
      </c>
      <c r="B56" s="51" t="s">
        <v>27</v>
      </c>
      <c r="C56" s="52" t="s">
        <v>191</v>
      </c>
    </row>
    <row r="57" spans="1:3" ht="26.4" x14ac:dyDescent="0.3">
      <c r="A57" s="50" t="s">
        <v>192</v>
      </c>
      <c r="B57" s="51" t="s">
        <v>27</v>
      </c>
      <c r="C57" s="52" t="s">
        <v>193</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25.8" x14ac:dyDescent="0.3">
      <c r="A1" s="92" t="s">
        <v>67</v>
      </c>
      <c r="B1" s="92"/>
      <c r="C1" s="92"/>
    </row>
    <row r="2" spans="1:3" x14ac:dyDescent="0.3">
      <c r="A2" s="20" t="s">
        <v>11</v>
      </c>
      <c r="B2" s="82" t="str">
        <f>'AUTOS NOTA 324-478'!B2:C2</f>
        <v>SINIESTRO   125831593 apl 214643</v>
      </c>
      <c r="C2" s="83"/>
    </row>
    <row r="3" spans="1:3" x14ac:dyDescent="0.3">
      <c r="A3" s="5" t="s">
        <v>1</v>
      </c>
      <c r="B3" s="55" t="str">
        <f>'AUTOS  NOTA 322'!B2:C2</f>
        <v>11001310302720230070600</v>
      </c>
      <c r="C3" s="55"/>
    </row>
    <row r="4" spans="1:3" x14ac:dyDescent="0.3">
      <c r="A4" s="5" t="s">
        <v>2</v>
      </c>
      <c r="B4" s="55" t="str">
        <f>'AUTOS  NOTA 322'!B3:C3</f>
        <v>Juzgado 27 Civil del Circuito de Bogotá D.C.</v>
      </c>
      <c r="C4" s="55"/>
    </row>
    <row r="5" spans="1:3" x14ac:dyDescent="0.3">
      <c r="A5" s="5" t="s">
        <v>3</v>
      </c>
      <c r="B5" s="55" t="str">
        <f>'AUTOS  NOTA 322'!B4:C4</f>
        <v>CRISTIAN RENE BARRERA GARCIA
CESAR AUGUSTO ROLDAN VASQUEZ
ALLIANZ SEGUROS S.A</v>
      </c>
      <c r="C5" s="55"/>
    </row>
    <row r="6" spans="1:3" ht="15" customHeight="1" x14ac:dyDescent="0.3">
      <c r="A6" s="5" t="s">
        <v>4</v>
      </c>
      <c r="B6" s="55" t="str">
        <f>'AUTOS  NOTA 322'!B5:C5</f>
        <v>LUZ OVEIDA GOMEZ RAMIREZ (MADRE) 05/12/1977
AMAURY MONTERROSA GOMEZ (HERMANA) 11/07/2012
DEBORA LINA RAMIREZ DE GOMEZ (ABUELA MATERNA) 20/10/1935
JOEL ANTONIO GOMEZ CIRO (ABUELO PATERNO) 21/09/1936
FLOR ANGELA GOMEZ RAMIREZ (TIA) 15/10/1970
BLANCA LEIDA GOMEZ RAMIREZ (TIA) 05/02/1967
REINALDO ANTONIO GOMEZ RAMIREZ (TIO) 03/09/1972</v>
      </c>
      <c r="C6" s="55"/>
    </row>
    <row r="7" spans="1:3" ht="15" customHeight="1" x14ac:dyDescent="0.3">
      <c r="A7" s="5" t="s">
        <v>5</v>
      </c>
      <c r="B7" s="55" t="str">
        <f>'AUTOS  NOTA 322'!B6:C6</f>
        <v>LLAMADA EN GARANTIA</v>
      </c>
      <c r="C7" s="55"/>
    </row>
    <row r="8" spans="1:3" ht="15" customHeight="1" x14ac:dyDescent="0.3">
      <c r="A8" s="29" t="s">
        <v>100</v>
      </c>
      <c r="B8" s="55" t="str">
        <f>'AUTOS  NOTA 322'!B7:C8</f>
        <v>ANLLY PAOLA VILLEGAS GOMEZ</v>
      </c>
      <c r="C8" s="55"/>
    </row>
    <row r="9" spans="1:3" ht="18.899999999999999" customHeight="1" x14ac:dyDescent="0.3">
      <c r="A9" s="5" t="s">
        <v>101</v>
      </c>
      <c r="B9" s="55"/>
      <c r="C9" s="55"/>
    </row>
    <row r="10" spans="1:3" x14ac:dyDescent="0.3">
      <c r="A10" s="7" t="s">
        <v>64</v>
      </c>
      <c r="B10" s="119">
        <f>'AUTOS NOTA 324-478'!B20:C20</f>
        <v>401903216.80000001</v>
      </c>
      <c r="C10" s="119"/>
    </row>
    <row r="11" spans="1:3" x14ac:dyDescent="0.3">
      <c r="A11" s="7" t="s">
        <v>115</v>
      </c>
      <c r="B11" s="120">
        <f>'AUTOS NOTA 324-478'!B40:C40</f>
        <v>281332251.75999999</v>
      </c>
      <c r="C11" s="55"/>
    </row>
    <row r="12" spans="1:3" ht="28.8" x14ac:dyDescent="0.3">
      <c r="A12" s="7" t="s">
        <v>68</v>
      </c>
      <c r="B12" s="117"/>
      <c r="C12" s="118"/>
    </row>
    <row r="13" spans="1:3" ht="43.2" x14ac:dyDescent="0.3">
      <c r="A13" s="5" t="s">
        <v>69</v>
      </c>
      <c r="B13" s="55"/>
      <c r="C13" s="55"/>
    </row>
    <row r="14" spans="1:3" ht="43.2" x14ac:dyDescent="0.3">
      <c r="A14" s="5" t="s">
        <v>70</v>
      </c>
      <c r="B14" s="55"/>
      <c r="C14" s="55"/>
    </row>
    <row r="15" spans="1:3" x14ac:dyDescent="0.3">
      <c r="A15" s="5" t="s">
        <v>71</v>
      </c>
      <c r="B15" s="6"/>
      <c r="C15" s="6"/>
    </row>
    <row r="16" spans="1:3" x14ac:dyDescent="0.3">
      <c r="A16" s="7" t="s">
        <v>72</v>
      </c>
      <c r="B16" s="55"/>
      <c r="C16" s="55"/>
    </row>
    <row r="17" spans="1:3" x14ac:dyDescent="0.3">
      <c r="A17" s="6" t="s">
        <v>73</v>
      </c>
      <c r="B17" s="118"/>
      <c r="C17" s="11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25.8" x14ac:dyDescent="0.3">
      <c r="A1" s="92" t="s">
        <v>129</v>
      </c>
      <c r="B1" s="92"/>
      <c r="C1" s="92"/>
    </row>
    <row r="2" spans="1:3" x14ac:dyDescent="0.3">
      <c r="A2" s="40" t="s">
        <v>11</v>
      </c>
      <c r="B2" s="82" t="str">
        <f>'[2]AUTOS NOTA 321'!B2:C2</f>
        <v xml:space="preserve">SINIESTRO   LEGIS </v>
      </c>
      <c r="C2" s="83"/>
    </row>
    <row r="3" spans="1:3" x14ac:dyDescent="0.3">
      <c r="A3" s="5" t="s">
        <v>1</v>
      </c>
      <c r="B3" s="55" t="str">
        <f>'[3]GENERALES NOTA 322'!B2:C2</f>
        <v xml:space="preserve">Radicado </v>
      </c>
      <c r="C3" s="55"/>
    </row>
    <row r="4" spans="1:3" x14ac:dyDescent="0.3">
      <c r="A4" s="5" t="s">
        <v>2</v>
      </c>
      <c r="B4" s="55" t="str">
        <f>'[3]GENERALES NOTA 322'!B3:C3</f>
        <v>JUZGADO</v>
      </c>
      <c r="C4" s="55"/>
    </row>
    <row r="5" spans="1:3" x14ac:dyDescent="0.3">
      <c r="A5" s="5" t="s">
        <v>3</v>
      </c>
      <c r="B5" s="55" t="str">
        <f>'[3]GENERALES NOTA 322'!B4:C4</f>
        <v xml:space="preserve">NOMBRE Y APELLIDOS DE  LOS DEMANDADOS </v>
      </c>
      <c r="C5" s="55"/>
    </row>
    <row r="6" spans="1:3" x14ac:dyDescent="0.3">
      <c r="A6" s="5" t="s">
        <v>4</v>
      </c>
      <c r="B6" s="55" t="str">
        <f>'[3]GENERALES NOTA 322'!B5:C5</f>
        <v>COLOCAR LOS NOMBRES Y APELLIDOS, SU CALIDAD (HERMANO, HIJO ETC)  PARA LOS CONYUGES E HIJOS COLOCAR LA FECHA DE NACIMIENTO.</v>
      </c>
      <c r="C6" s="55"/>
    </row>
    <row r="7" spans="1:3" x14ac:dyDescent="0.3">
      <c r="A7" s="5" t="s">
        <v>5</v>
      </c>
      <c r="B7" s="55" t="str">
        <f>'[3]GENERALES NOTA 322'!B6:C6</f>
        <v>LLAMADA EN GARANTIA</v>
      </c>
      <c r="C7" s="55"/>
    </row>
    <row r="8" spans="1:3" x14ac:dyDescent="0.3">
      <c r="A8" s="5" t="s">
        <v>101</v>
      </c>
      <c r="B8" s="55" t="str">
        <f>'[3]GENERALES NOTA 325'!B8:C8</f>
        <v>PROBABLE GENERALES</v>
      </c>
      <c r="C8" s="55"/>
    </row>
    <row r="9" spans="1:3" x14ac:dyDescent="0.3">
      <c r="A9" s="7" t="s">
        <v>64</v>
      </c>
      <c r="B9" s="119">
        <f>'[3]GENERALES  NOTA 324 -478'!B17:C17</f>
        <v>100000000</v>
      </c>
      <c r="C9" s="119"/>
    </row>
    <row r="10" spans="1:3" x14ac:dyDescent="0.3">
      <c r="A10" s="5" t="s">
        <v>130</v>
      </c>
      <c r="B10" s="122">
        <v>0</v>
      </c>
      <c r="C10" s="122"/>
    </row>
    <row r="11" spans="1:3" x14ac:dyDescent="0.3">
      <c r="A11" s="5" t="s">
        <v>131</v>
      </c>
      <c r="B11" s="55"/>
      <c r="C11" s="55"/>
    </row>
    <row r="12" spans="1:3" x14ac:dyDescent="0.3">
      <c r="A12" s="5" t="s">
        <v>132</v>
      </c>
      <c r="B12" s="55"/>
      <c r="C12" s="55"/>
    </row>
    <row r="13" spans="1:3" x14ac:dyDescent="0.3">
      <c r="A13" s="5" t="s">
        <v>133</v>
      </c>
      <c r="B13" s="121"/>
      <c r="C13" s="121"/>
    </row>
    <row r="14" spans="1:3" x14ac:dyDescent="0.3">
      <c r="A14" s="5" t="s">
        <v>134</v>
      </c>
      <c r="B14" s="55"/>
      <c r="C14" s="55"/>
    </row>
    <row r="20" spans="4:8" x14ac:dyDescent="0.3">
      <c r="D20" t="str">
        <f t="shared" ref="D20:H23" si="0">UPPER(D18)</f>
        <v/>
      </c>
      <c r="E20" t="str">
        <f t="shared" si="0"/>
        <v/>
      </c>
      <c r="F20" t="str">
        <f t="shared" si="0"/>
        <v/>
      </c>
      <c r="G20" t="str">
        <f t="shared" si="0"/>
        <v/>
      </c>
      <c r="H20" t="str">
        <f t="shared" si="0"/>
        <v/>
      </c>
    </row>
    <row r="21" spans="4:8" x14ac:dyDescent="0.3">
      <c r="D21" t="str">
        <f t="shared" si="0"/>
        <v/>
      </c>
      <c r="E21" t="str">
        <f t="shared" si="0"/>
        <v/>
      </c>
      <c r="F21" t="str">
        <f t="shared" si="0"/>
        <v/>
      </c>
      <c r="G21" t="str">
        <f t="shared" si="0"/>
        <v/>
      </c>
      <c r="H21" t="str">
        <f t="shared" si="0"/>
        <v/>
      </c>
    </row>
    <row r="22" spans="4:8" x14ac:dyDescent="0.3">
      <c r="D22" t="str">
        <f t="shared" si="0"/>
        <v/>
      </c>
      <c r="E22" t="str">
        <f t="shared" si="0"/>
        <v/>
      </c>
      <c r="F22" t="str">
        <f t="shared" si="0"/>
        <v/>
      </c>
      <c r="G22" t="str">
        <f t="shared" si="0"/>
        <v/>
      </c>
      <c r="H22" t="str">
        <f t="shared" si="0"/>
        <v/>
      </c>
    </row>
    <row r="23" spans="4:8" x14ac:dyDescent="0.3">
      <c r="D23" t="str">
        <f>UPPER(D21)</f>
        <v/>
      </c>
      <c r="E23" t="str">
        <f t="shared" si="0"/>
        <v/>
      </c>
      <c r="F23" t="str">
        <f t="shared" si="0"/>
        <v/>
      </c>
      <c r="G23" t="str">
        <f t="shared" si="0"/>
        <v/>
      </c>
      <c r="H23" t="str">
        <f t="shared" si="0"/>
        <v/>
      </c>
    </row>
    <row r="24" spans="4:8" x14ac:dyDescent="0.3">
      <c r="D24" t="str">
        <f t="shared" ref="D24:H25" si="1">UPPER(D22)</f>
        <v/>
      </c>
      <c r="E24" t="str">
        <f t="shared" si="1"/>
        <v/>
      </c>
      <c r="F24" t="str">
        <f t="shared" si="1"/>
        <v/>
      </c>
      <c r="G24" t="str">
        <f t="shared" si="1"/>
        <v/>
      </c>
      <c r="H24" t="str">
        <f t="shared" si="1"/>
        <v/>
      </c>
    </row>
    <row r="25" spans="4:8" x14ac:dyDescent="0.3">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4" x14ac:dyDescent="0.3"/>
  <cols>
    <col min="1" max="1" width="72.88671875" customWidth="1"/>
    <col min="2" max="2" width="39.88671875" customWidth="1"/>
    <col min="3" max="3" width="96.33203125" customWidth="1"/>
    <col min="4" max="16384" width="11.44140625" hidden="1"/>
  </cols>
  <sheetData>
    <row r="1" spans="1:6" ht="25.8" x14ac:dyDescent="0.3">
      <c r="A1" s="92" t="s">
        <v>135</v>
      </c>
      <c r="B1" s="92"/>
      <c r="C1" s="92"/>
    </row>
    <row r="2" spans="1:6" x14ac:dyDescent="0.3">
      <c r="A2" s="20" t="s">
        <v>11</v>
      </c>
      <c r="B2" s="82" t="str">
        <f>'[2]AUTOS NOTA 321'!B2:C2</f>
        <v xml:space="preserve">SINIESTRO   LEGIS </v>
      </c>
      <c r="C2" s="83"/>
    </row>
    <row r="3" spans="1:6" x14ac:dyDescent="0.3">
      <c r="A3" s="5" t="s">
        <v>1</v>
      </c>
      <c r="B3" s="55" t="str">
        <f>'[3]GENERALES NOTA 322'!B2:C2</f>
        <v xml:space="preserve">Radicado </v>
      </c>
      <c r="C3" s="55"/>
    </row>
    <row r="4" spans="1:6" x14ac:dyDescent="0.3">
      <c r="A4" s="5" t="s">
        <v>2</v>
      </c>
      <c r="B4" s="55" t="str">
        <f>'[3]GENERALES NOTA 322'!B3:C3</f>
        <v>JUZGADO</v>
      </c>
      <c r="C4" s="55"/>
    </row>
    <row r="5" spans="1:6" x14ac:dyDescent="0.3">
      <c r="A5" s="5" t="s">
        <v>3</v>
      </c>
      <c r="B5" s="55" t="str">
        <f>'[3]GENERALES NOTA 322'!B4:C4</f>
        <v xml:space="preserve">NOMBRE Y APELLIDOS DE  LOS DEMANDADOS </v>
      </c>
      <c r="C5" s="55"/>
    </row>
    <row r="6" spans="1:6" x14ac:dyDescent="0.3">
      <c r="A6" s="5" t="s">
        <v>4</v>
      </c>
      <c r="B6" s="55" t="str">
        <f>'[3]GENERALES NOTA 322'!B5:C5</f>
        <v>COLOCAR LOS NOMBRES Y APELLIDOS, SU CALIDAD (HERMANO, HIJO ETC)  PARA LOS CONYUGES E HIJOS COLOCAR LA FECHA DE NACIMIENTO.</v>
      </c>
      <c r="C6" s="55"/>
    </row>
    <row r="7" spans="1:6" x14ac:dyDescent="0.3">
      <c r="A7" s="5" t="s">
        <v>5</v>
      </c>
      <c r="B7" s="55" t="str">
        <f>'[3]GENERALES NOTA 322'!B6:C6</f>
        <v>LLAMADA EN GARANTIA</v>
      </c>
      <c r="C7" s="55"/>
    </row>
    <row r="8" spans="1:6" x14ac:dyDescent="0.3">
      <c r="A8" s="5" t="s">
        <v>136</v>
      </c>
      <c r="B8" s="55" t="str">
        <f>'[3]GENERALES NOTA 325'!B8:C8</f>
        <v>PROBABLE GENERALES</v>
      </c>
      <c r="C8" s="55"/>
    </row>
    <row r="9" spans="1:6" x14ac:dyDescent="0.3">
      <c r="A9" s="5" t="s">
        <v>137</v>
      </c>
      <c r="B9" s="55"/>
      <c r="C9" s="55"/>
    </row>
    <row r="10" spans="1:6" ht="111" customHeight="1" x14ac:dyDescent="0.3">
      <c r="A10" s="5" t="s">
        <v>138</v>
      </c>
      <c r="B10" s="55"/>
      <c r="C10" s="55"/>
    </row>
    <row r="11" spans="1:6" ht="21" customHeight="1" x14ac:dyDescent="0.3">
      <c r="A11" s="123"/>
      <c r="B11" s="123"/>
      <c r="C11" s="123"/>
      <c r="E11" t="s">
        <v>57</v>
      </c>
      <c r="F11" s="22">
        <v>0.7</v>
      </c>
    </row>
    <row r="12" spans="1:6" hidden="1" x14ac:dyDescent="0.3">
      <c r="A12" s="124"/>
      <c r="B12" s="124"/>
      <c r="C12" s="124"/>
      <c r="E12" t="s">
        <v>59</v>
      </c>
      <c r="F12" s="23">
        <v>0.3</v>
      </c>
    </row>
    <row r="13" spans="1:6" ht="18" x14ac:dyDescent="0.3">
      <c r="A13" s="125" t="s">
        <v>139</v>
      </c>
      <c r="B13" s="125"/>
      <c r="C13" s="125"/>
    </row>
    <row r="14" spans="1:6" x14ac:dyDescent="0.3">
      <c r="A14" s="37" t="s">
        <v>60</v>
      </c>
      <c r="B14" s="97" t="s">
        <v>61</v>
      </c>
      <c r="C14" s="98"/>
    </row>
    <row r="15" spans="1:6" ht="28.8" x14ac:dyDescent="0.3">
      <c r="A15" s="21" t="s">
        <v>63</v>
      </c>
      <c r="B15" s="126">
        <f>((C17+C18+C20+C21+C25+C23+C27+C29+C24+C28)-C32)*C31*C33</f>
        <v>1000000000</v>
      </c>
      <c r="C15" s="126"/>
    </row>
    <row r="16" spans="1:6" x14ac:dyDescent="0.3">
      <c r="A16" s="7" t="s">
        <v>64</v>
      </c>
      <c r="B16" s="127" t="s">
        <v>53</v>
      </c>
      <c r="C16" s="128"/>
    </row>
    <row r="17" spans="1:3" x14ac:dyDescent="0.3">
      <c r="A17" s="95"/>
      <c r="B17" s="35" t="s">
        <v>54</v>
      </c>
      <c r="C17" s="30">
        <v>1000000000</v>
      </c>
    </row>
    <row r="18" spans="1:3" x14ac:dyDescent="0.3">
      <c r="A18" s="96"/>
      <c r="B18" s="35" t="s">
        <v>55</v>
      </c>
      <c r="C18" s="30">
        <v>0</v>
      </c>
    </row>
    <row r="19" spans="1:3" x14ac:dyDescent="0.3">
      <c r="A19" s="96"/>
      <c r="B19" s="102" t="s">
        <v>56</v>
      </c>
      <c r="C19" s="103"/>
    </row>
    <row r="20" spans="1:3" x14ac:dyDescent="0.3">
      <c r="A20" s="96"/>
      <c r="B20" s="35" t="s">
        <v>98</v>
      </c>
      <c r="C20" s="30">
        <v>0</v>
      </c>
    </row>
    <row r="21" spans="1:3" ht="28.8" x14ac:dyDescent="0.3">
      <c r="A21" s="96"/>
      <c r="B21" s="35" t="s">
        <v>99</v>
      </c>
      <c r="C21" s="30">
        <v>0</v>
      </c>
    </row>
    <row r="22" spans="1:3" x14ac:dyDescent="0.3">
      <c r="A22" s="96"/>
      <c r="B22" s="102" t="s">
        <v>119</v>
      </c>
      <c r="C22" s="103"/>
    </row>
    <row r="23" spans="1:3" x14ac:dyDescent="0.3">
      <c r="A23" s="96"/>
      <c r="B23" s="35" t="s">
        <v>128</v>
      </c>
      <c r="C23" s="30">
        <v>0</v>
      </c>
    </row>
    <row r="24" spans="1:3" x14ac:dyDescent="0.3">
      <c r="A24" s="96"/>
      <c r="B24" s="35" t="s">
        <v>54</v>
      </c>
      <c r="C24" s="30">
        <v>0</v>
      </c>
    </row>
    <row r="25" spans="1:3" x14ac:dyDescent="0.3">
      <c r="A25" s="96"/>
      <c r="B25" s="35" t="s">
        <v>55</v>
      </c>
      <c r="C25" s="30">
        <v>0</v>
      </c>
    </row>
    <row r="26" spans="1:3" x14ac:dyDescent="0.3">
      <c r="A26" s="96"/>
      <c r="B26" s="102" t="s">
        <v>120</v>
      </c>
      <c r="C26" s="103"/>
    </row>
    <row r="27" spans="1:3" x14ac:dyDescent="0.3">
      <c r="A27" s="96"/>
      <c r="B27" s="35"/>
      <c r="C27" s="30"/>
    </row>
    <row r="28" spans="1:3" x14ac:dyDescent="0.3">
      <c r="A28" s="96"/>
      <c r="B28" s="35" t="s">
        <v>54</v>
      </c>
      <c r="C28" s="30">
        <v>0</v>
      </c>
    </row>
    <row r="29" spans="1:3" x14ac:dyDescent="0.3">
      <c r="A29" s="96"/>
      <c r="B29" s="35" t="s">
        <v>55</v>
      </c>
      <c r="C29" s="30">
        <v>0</v>
      </c>
    </row>
    <row r="30" spans="1:3" x14ac:dyDescent="0.3">
      <c r="A30" s="96"/>
      <c r="B30" s="102" t="s">
        <v>113</v>
      </c>
      <c r="C30" s="103"/>
    </row>
    <row r="31" spans="1:3" x14ac:dyDescent="0.3">
      <c r="A31" s="96"/>
      <c r="B31" s="35" t="s">
        <v>123</v>
      </c>
      <c r="C31" s="31">
        <v>1</v>
      </c>
    </row>
    <row r="32" spans="1:3" x14ac:dyDescent="0.3">
      <c r="A32" s="96"/>
      <c r="B32" s="35" t="s">
        <v>114</v>
      </c>
      <c r="C32" s="32">
        <v>0</v>
      </c>
    </row>
    <row r="33" spans="1:3" x14ac:dyDescent="0.3">
      <c r="A33" s="96"/>
      <c r="B33" s="35" t="s">
        <v>127</v>
      </c>
      <c r="C33" s="31">
        <v>1</v>
      </c>
    </row>
    <row r="34" spans="1:3" x14ac:dyDescent="0.3">
      <c r="A34" s="24" t="s">
        <v>65</v>
      </c>
      <c r="B34" s="99">
        <f>IFERROR(B15*(VLOOKUP(B14,E11:F13,2,0)),16666)</f>
        <v>16666</v>
      </c>
      <c r="C34" s="99"/>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4140625" defaultRowHeight="14.4" x14ac:dyDescent="0.3"/>
  <cols>
    <col min="4" max="4" width="20.109375" bestFit="1" customWidth="1"/>
    <col min="5" max="5" width="42.88671875" bestFit="1" customWidth="1"/>
    <col min="12" max="12" width="30.44140625" customWidth="1"/>
    <col min="13" max="13" width="16" customWidth="1"/>
  </cols>
  <sheetData>
    <row r="1" spans="1:15" x14ac:dyDescent="0.3">
      <c r="A1" s="9" t="s">
        <v>14</v>
      </c>
      <c r="B1" t="s">
        <v>17</v>
      </c>
      <c r="C1" s="9" t="s">
        <v>19</v>
      </c>
      <c r="D1" s="9" t="s">
        <v>74</v>
      </c>
      <c r="E1" s="3" t="s">
        <v>25</v>
      </c>
      <c r="F1" s="2" t="s">
        <v>57</v>
      </c>
      <c r="G1" s="4">
        <v>0</v>
      </c>
      <c r="H1" t="s">
        <v>6</v>
      </c>
      <c r="I1" t="s">
        <v>75</v>
      </c>
      <c r="K1" t="s">
        <v>102</v>
      </c>
      <c r="L1" s="28" t="s">
        <v>125</v>
      </c>
      <c r="M1" t="s">
        <v>76</v>
      </c>
      <c r="N1" t="s">
        <v>57</v>
      </c>
      <c r="O1" t="s">
        <v>116</v>
      </c>
    </row>
    <row r="2" spans="1:15" x14ac:dyDescent="0.3">
      <c r="A2" t="s">
        <v>76</v>
      </c>
      <c r="B2" t="s">
        <v>27</v>
      </c>
      <c r="C2" t="s">
        <v>77</v>
      </c>
      <c r="D2" s="2" t="s">
        <v>78</v>
      </c>
      <c r="E2" s="1" t="s">
        <v>79</v>
      </c>
      <c r="F2" s="2" t="s">
        <v>61</v>
      </c>
      <c r="G2" s="4">
        <v>0.7</v>
      </c>
      <c r="H2" t="s">
        <v>7</v>
      </c>
      <c r="I2" t="s">
        <v>80</v>
      </c>
      <c r="K2" t="s">
        <v>103</v>
      </c>
      <c r="L2" s="28" t="s">
        <v>104</v>
      </c>
      <c r="M2" t="s">
        <v>81</v>
      </c>
      <c r="N2" t="s">
        <v>59</v>
      </c>
      <c r="O2" t="s">
        <v>27</v>
      </c>
    </row>
    <row r="3" spans="1:15" x14ac:dyDescent="0.3">
      <c r="A3" t="s">
        <v>81</v>
      </c>
      <c r="C3" t="s">
        <v>82</v>
      </c>
      <c r="D3" s="2" t="s">
        <v>83</v>
      </c>
      <c r="E3" s="1" t="s">
        <v>84</v>
      </c>
      <c r="F3" s="2" t="s">
        <v>59</v>
      </c>
      <c r="G3" s="4">
        <v>0.3</v>
      </c>
      <c r="H3" t="s">
        <v>85</v>
      </c>
      <c r="I3" t="s">
        <v>86</v>
      </c>
      <c r="L3" s="28" t="s">
        <v>105</v>
      </c>
      <c r="M3" t="s">
        <v>87</v>
      </c>
      <c r="N3" t="s">
        <v>61</v>
      </c>
    </row>
    <row r="4" spans="1:15" x14ac:dyDescent="0.3">
      <c r="A4" t="s">
        <v>87</v>
      </c>
      <c r="C4" t="s">
        <v>20</v>
      </c>
      <c r="E4" s="1" t="s">
        <v>88</v>
      </c>
      <c r="H4" t="s">
        <v>89</v>
      </c>
      <c r="I4" t="s">
        <v>8</v>
      </c>
      <c r="L4" t="s">
        <v>106</v>
      </c>
    </row>
    <row r="5" spans="1:15" x14ac:dyDescent="0.3">
      <c r="A5" t="s">
        <v>90</v>
      </c>
      <c r="E5" s="1" t="s">
        <v>91</v>
      </c>
      <c r="H5" t="s">
        <v>92</v>
      </c>
      <c r="I5" t="s">
        <v>93</v>
      </c>
      <c r="L5" s="28" t="s">
        <v>107</v>
      </c>
    </row>
    <row r="6" spans="1:15" x14ac:dyDescent="0.3">
      <c r="E6" s="1" t="s">
        <v>94</v>
      </c>
      <c r="I6" t="s">
        <v>95</v>
      </c>
      <c r="L6" s="28" t="s">
        <v>126</v>
      </c>
    </row>
    <row r="7" spans="1:15" x14ac:dyDescent="0.3">
      <c r="E7" s="1" t="s">
        <v>96</v>
      </c>
      <c r="I7" t="s">
        <v>117</v>
      </c>
      <c r="L7" s="28" t="s">
        <v>108</v>
      </c>
    </row>
    <row r="8" spans="1:15" x14ac:dyDescent="0.3">
      <c r="E8" s="1" t="s">
        <v>97</v>
      </c>
      <c r="L8" s="28" t="s">
        <v>119</v>
      </c>
    </row>
    <row r="9" spans="1:15" x14ac:dyDescent="0.3">
      <c r="L9" s="28" t="s">
        <v>109</v>
      </c>
    </row>
    <row r="10" spans="1:15" x14ac:dyDescent="0.3">
      <c r="L10" s="28" t="s">
        <v>110</v>
      </c>
    </row>
    <row r="11" spans="1:15" x14ac:dyDescent="0.3">
      <c r="L11" s="28" t="s">
        <v>111</v>
      </c>
    </row>
    <row r="12" spans="1:15" x14ac:dyDescent="0.3">
      <c r="L12" s="28" t="s">
        <v>112</v>
      </c>
    </row>
    <row r="13" spans="1:15" x14ac:dyDescent="0.3">
      <c r="L13" s="28" t="s">
        <v>122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Camilo Andres Piñeros Lopez</cp:lastModifiedBy>
  <cp:revision/>
  <dcterms:created xsi:type="dcterms:W3CDTF">2020-12-07T14:41:17Z</dcterms:created>
  <dcterms:modified xsi:type="dcterms:W3CDTF">2025-02-07T01:33:17Z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