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gha2-my.sharepoint.com/personal/kgarcia_gha_com_co/Documents/KGARCIA - ACTUALIZADO/KGARCIA/PENDIENTES/CALIFICACIONES/PÚBLICO/14. ALEXIS ROMO/"/>
    </mc:Choice>
  </mc:AlternateContent>
  <xr:revisionPtr revIDLastSave="17" documentId="13_ncr:1_{219C93F5-8266-4C6E-8FBF-290B6581BD06}" xr6:coauthVersionLast="47" xr6:coauthVersionMax="47" xr10:uidLastSave="{A130887C-2C6A-4105-A636-65EA6EB5EBAC}"/>
  <bookViews>
    <workbookView xWindow="12405" yWindow="345" windowWidth="11265" windowHeight="11685" xr2:uid="{00000000-000D-0000-FFFF-FFFF00000000}"/>
  </bookViews>
  <sheets>
    <sheet name="LUCRO CESANTE MUER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C15" i="2"/>
  <c r="G23" i="2"/>
  <c r="C10" i="2"/>
  <c r="E9" i="2"/>
  <c r="E8" i="2"/>
  <c r="E6" i="2"/>
  <c r="C13" i="2"/>
  <c r="C9" i="2"/>
  <c r="C12" i="2" s="1"/>
  <c r="C23" i="2"/>
  <c r="C24" i="2" s="1"/>
  <c r="E7" i="2" l="1"/>
  <c r="C25" i="2"/>
  <c r="C26" i="2" s="1"/>
  <c r="C16" i="2"/>
  <c r="F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1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1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100-000005000000}">
      <text>
        <r>
          <rPr>
            <b/>
            <sz val="9"/>
            <color indexed="81"/>
            <rFont val="Tahoma"/>
            <charset val="1"/>
          </rPr>
          <t>Alejandro Herrera:</t>
        </r>
        <r>
          <rPr>
            <sz val="9"/>
            <color indexed="81"/>
            <rFont val="Tahoma"/>
            <charset val="1"/>
          </rPr>
          <t xml:space="preserve">
https://www.arlsura.com/images/stories/documentos/r1555_2010.pdf</t>
        </r>
      </text>
    </comment>
    <comment ref="B13" authorId="0" shapeId="0" xr:uid="{00000000-0006-0000-0100-000007000000}">
      <text>
        <r>
          <rPr>
            <b/>
            <sz val="9"/>
            <color indexed="81"/>
            <rFont val="Tahoma"/>
            <family val="2"/>
          </rPr>
          <t>Alejandro Herrera:</t>
        </r>
        <r>
          <rPr>
            <sz val="9"/>
            <color indexed="81"/>
            <rFont val="Tahoma"/>
            <family val="2"/>
          </rPr>
          <t xml:space="preserve">
Desde el momento de la muerte hasta la expectativa de vida probable</t>
        </r>
      </text>
    </comment>
    <comment ref="B15" authorId="0" shapeId="0" xr:uid="{00000000-0006-0000-0100-000009000000}">
      <text>
        <r>
          <rPr>
            <b/>
            <sz val="9"/>
            <color indexed="81"/>
            <rFont val="Tahoma"/>
            <charset val="1"/>
          </rPr>
          <t>Alejandro Herrera:</t>
        </r>
        <r>
          <rPr>
            <sz val="9"/>
            <color indexed="81"/>
            <rFont val="Tahoma"/>
            <charset val="1"/>
          </rPr>
          <t xml:space="preserve">
Desde el momento del fallecimiento hasta el momento de la liquidación (sentencia). </t>
        </r>
      </text>
    </comment>
    <comment ref="B16" authorId="0" shapeId="0" xr:uid="{00000000-0006-0000-0100-00000A000000}">
      <text>
        <r>
          <rPr>
            <b/>
            <sz val="9"/>
            <color indexed="81"/>
            <rFont val="Tahoma"/>
            <family val="2"/>
          </rPr>
          <t>Alejandro Herrera:</t>
        </r>
        <r>
          <rPr>
            <sz val="9"/>
            <color indexed="81"/>
            <rFont val="Tahoma"/>
            <family val="2"/>
          </rPr>
          <t xml:space="preserve">
Desde el momento de la liquidación (sentencia), hasta la expectativa de vida del fallecido, descontando los meses que constituyen la edad y los meses de la liquidación de lucro cesante consolidado.</t>
        </r>
      </text>
    </comment>
    <comment ref="B24" authorId="0" shapeId="0" xr:uid="{00000000-0006-0000-0100-00000E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6" authorId="0" shapeId="0" xr:uid="{00000000-0006-0000-0100-00000F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<sst xmlns="http://schemas.openxmlformats.org/spreadsheetml/2006/main" count="31" uniqueCount="31">
  <si>
    <t xml:space="preserve">SALARIO AUMENTADO CON 25% DE P.S. </t>
  </si>
  <si>
    <t>SALARIO BASE</t>
  </si>
  <si>
    <t xml:space="preserve">CÁLCULO DE SALARIO BASE DE LIQUIDACIÓN  </t>
  </si>
  <si>
    <t>RENTA HISTÓRICA</t>
  </si>
  <si>
    <t>Salario base</t>
  </si>
  <si>
    <t>IPC Final</t>
  </si>
  <si>
    <t xml:space="preserve">IPC Inicial </t>
  </si>
  <si>
    <t>INFORMACIÓN DEL PROCESO</t>
  </si>
  <si>
    <t xml:space="preserve">Fecha nacimiento </t>
  </si>
  <si>
    <t>Expectativa vida probable</t>
  </si>
  <si>
    <t xml:space="preserve">Fecha de liquidación </t>
  </si>
  <si>
    <t>Constante (i)</t>
  </si>
  <si>
    <t>LUCRO CESANTE FUTURO</t>
  </si>
  <si>
    <t>Meses lucro consolidado</t>
  </si>
  <si>
    <t>Meses lucro futuro</t>
  </si>
  <si>
    <t>25% DE MANUTENCIÓN</t>
  </si>
  <si>
    <t>FALLECIDO</t>
  </si>
  <si>
    <t>Fecha fallecimiento</t>
  </si>
  <si>
    <t>Fecha nacimiento</t>
  </si>
  <si>
    <t>Vida probable meses total</t>
  </si>
  <si>
    <t>Tiempo a liquidar Expectativa de vida</t>
  </si>
  <si>
    <t>Edad al momento del fallecimiento</t>
  </si>
  <si>
    <t>Edad meses al momento fallecimiento</t>
  </si>
  <si>
    <t>HIJO 1</t>
  </si>
  <si>
    <t>TOTAL LUCRO CESANTE CONSOLIDADO</t>
  </si>
  <si>
    <t>Fecha fallecimiento madre</t>
  </si>
  <si>
    <t>Edad al momento fallec. Madre</t>
  </si>
  <si>
    <t>Edad meses momento fallec. Madre</t>
  </si>
  <si>
    <t xml:space="preserve">TOTAL LUCRO </t>
  </si>
  <si>
    <t>Años restantes para cumplir 18</t>
  </si>
  <si>
    <t>Meses restantes para cumplir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</si>
</sst>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quot;$&quot;\ * #,##0_-;\-&quot;$&quot;\ * #,##0_-;_-&quot;$&quot;\ * &quot;-&quot;_-;_-@_-"/>
    <numFmt numFmtId="165" formatCode="_-&quot;$&quot;\ * #,##0.00_-;\-&quot;$&quot;\ * #,##0.00_-;_-&quot;$&quot;\ * &quot;-&quot;_-;_-@_-"/>
    <numFmt numFmtId="166" formatCode="0.0000"/>
    <numFmt numFmtId="167" formatCode="0.00000000"/>
    <numFmt numFmtId="168" formatCode="_-&quot;$&quot;\ * #,##0.0000_-;\-&quot;$&quot;\ * #,##0.0000_-;_-&quot;$&quot;\ * &quot;-&quot;_-;_-@_-"/>
    <numFmt numFmtId="169" formatCode="_-* #,##0.00_-;\-* #,##0.00_-;_-* &quot;-&quot;_-;_-@_-"/>
    <numFmt numFmtId="170" formatCode="_-[$$-240A]\ * #,##0.00_-;\-[$$-240A]\ * #,##0.00_-;_-[$$-240A]\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4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3" xfId="0" applyBorder="1"/>
    <xf numFmtId="0" fontId="2" fillId="3" borderId="1" xfId="0" applyFont="1" applyFill="1" applyBorder="1" applyAlignment="1">
      <alignment horizontal="center" vertical="center" wrapText="1"/>
    </xf>
    <xf numFmtId="0" fontId="2" fillId="0" borderId="4" xfId="0" applyFont="1" applyBorder="1"/>
    <xf numFmtId="0" fontId="2" fillId="0" borderId="1" xfId="0" applyFont="1" applyBorder="1"/>
    <xf numFmtId="14" fontId="0" fillId="0" borderId="1" xfId="2" applyNumberFormat="1" applyFont="1" applyBorder="1"/>
    <xf numFmtId="0" fontId="2" fillId="0" borderId="6" xfId="0" applyFont="1" applyBorder="1"/>
    <xf numFmtId="166" fontId="0" fillId="0" borderId="7" xfId="0" applyNumberFormat="1" applyBorder="1"/>
    <xf numFmtId="167" fontId="0" fillId="0" borderId="1" xfId="0" applyNumberFormat="1" applyBorder="1"/>
    <xf numFmtId="166" fontId="0" fillId="0" borderId="1" xfId="0" applyNumberFormat="1" applyBorder="1"/>
    <xf numFmtId="166" fontId="0" fillId="0" borderId="5" xfId="0" applyNumberFormat="1" applyBorder="1"/>
    <xf numFmtId="14" fontId="0" fillId="0" borderId="1" xfId="0" applyNumberFormat="1" applyBorder="1"/>
    <xf numFmtId="165" fontId="0" fillId="0" borderId="1" xfId="1" applyNumberFormat="1" applyFont="1" applyBorder="1"/>
    <xf numFmtId="2" fontId="0" fillId="0" borderId="7" xfId="0" applyNumberFormat="1" applyBorder="1"/>
    <xf numFmtId="165" fontId="0" fillId="0" borderId="1" xfId="1" applyNumberFormat="1" applyFont="1" applyBorder="1" applyAlignment="1">
      <alignment horizontal="right" vertical="center"/>
    </xf>
    <xf numFmtId="169" fontId="0" fillId="0" borderId="1" xfId="3" applyNumberFormat="1" applyFont="1" applyBorder="1" applyAlignment="1">
      <alignment horizontal="right" vertical="center"/>
    </xf>
    <xf numFmtId="165" fontId="0" fillId="0" borderId="2" xfId="1" applyNumberFormat="1" applyFont="1" applyBorder="1" applyAlignment="1">
      <alignment horizontal="right" vertical="center"/>
    </xf>
    <xf numFmtId="169" fontId="0" fillId="0" borderId="1" xfId="3" applyNumberFormat="1" applyFont="1" applyBorder="1"/>
    <xf numFmtId="0" fontId="5" fillId="2" borderId="1" xfId="0" applyFont="1" applyFill="1" applyBorder="1" applyAlignment="1">
      <alignment horizontal="center" vertical="center" wrapText="1"/>
    </xf>
    <xf numFmtId="166" fontId="0" fillId="0" borderId="0" xfId="0" applyNumberFormat="1"/>
    <xf numFmtId="2" fontId="0" fillId="0" borderId="0" xfId="0" applyNumberFormat="1"/>
    <xf numFmtId="0" fontId="2" fillId="0" borderId="8" xfId="0" applyFont="1" applyBorder="1"/>
    <xf numFmtId="2" fontId="0" fillId="0" borderId="3" xfId="0" applyNumberFormat="1" applyBorder="1"/>
    <xf numFmtId="2" fontId="0" fillId="0" borderId="1" xfId="0" applyNumberFormat="1" applyBorder="1"/>
    <xf numFmtId="2" fontId="0" fillId="5" borderId="1" xfId="0" applyNumberFormat="1" applyFill="1" applyBorder="1"/>
    <xf numFmtId="2" fontId="0" fillId="7" borderId="5" xfId="0" applyNumberFormat="1" applyFill="1" applyBorder="1"/>
    <xf numFmtId="165" fontId="0" fillId="0" borderId="0" xfId="1" applyNumberFormat="1" applyFont="1" applyBorder="1" applyAlignment="1">
      <alignment horizontal="right" vertical="center"/>
    </xf>
    <xf numFmtId="0" fontId="2" fillId="8" borderId="0" xfId="0" applyFont="1" applyFill="1" applyAlignment="1">
      <alignment horizontal="center" vertical="center" wrapText="1"/>
    </xf>
    <xf numFmtId="170" fontId="0" fillId="0" borderId="1" xfId="1" applyNumberFormat="1" applyFont="1" applyBorder="1"/>
    <xf numFmtId="170" fontId="0" fillId="0" borderId="10" xfId="0" applyNumberFormat="1" applyBorder="1"/>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4" xfId="0" applyFont="1" applyFill="1" applyBorder="1" applyAlignment="1">
      <alignment horizontal="center" wrapText="1"/>
    </xf>
    <xf numFmtId="0" fontId="5" fillId="6" borderId="5" xfId="0" applyFont="1" applyFill="1" applyBorder="1" applyAlignment="1">
      <alignment horizontal="center" wrapText="1"/>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168" fontId="0" fillId="0" borderId="6" xfId="1" applyNumberFormat="1" applyFont="1" applyBorder="1" applyAlignment="1">
      <alignment horizontal="center"/>
    </xf>
    <xf numFmtId="168" fontId="0" fillId="0" borderId="7" xfId="1" applyNumberFormat="1" applyFont="1" applyBorder="1" applyAlignment="1">
      <alignment horizontal="center"/>
    </xf>
  </cellXfs>
  <cellStyles count="4">
    <cellStyle name="Millares [0]" xfId="3" builtinId="6"/>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abSelected="1" topLeftCell="D7" zoomScale="95" zoomScaleNormal="95" workbookViewId="0">
      <selection activeCell="E24" sqref="E24"/>
    </sheetView>
  </sheetViews>
  <sheetFormatPr baseColWidth="10" defaultRowHeight="15" x14ac:dyDescent="0.25"/>
  <cols>
    <col min="2" max="2" width="35.42578125" customWidth="1"/>
    <col min="3" max="3" width="24.5703125" customWidth="1"/>
    <col min="4" max="4" width="32.5703125" customWidth="1"/>
    <col min="5" max="5" width="30.5703125" customWidth="1"/>
    <col min="6" max="6" width="22.5703125" customWidth="1"/>
    <col min="7" max="7" width="22.140625" customWidth="1"/>
    <col min="9" max="9" width="25.42578125" customWidth="1"/>
  </cols>
  <sheetData>
    <row r="1" spans="2:5" ht="15.75" thickBot="1" x14ac:dyDescent="0.3"/>
    <row r="2" spans="2:5" ht="42.75" customHeight="1" thickBot="1" x14ac:dyDescent="0.3">
      <c r="B2" s="38" t="s">
        <v>7</v>
      </c>
      <c r="C2" s="39"/>
      <c r="D2" s="39"/>
      <c r="E2" s="39"/>
    </row>
    <row r="3" spans="2:5" ht="16.5" thickBot="1" x14ac:dyDescent="0.3">
      <c r="B3" s="34" t="s">
        <v>16</v>
      </c>
      <c r="C3" s="35"/>
      <c r="D3" s="36" t="s">
        <v>23</v>
      </c>
      <c r="E3" s="37"/>
    </row>
    <row r="4" spans="2:5" ht="15.75" thickBot="1" x14ac:dyDescent="0.3">
      <c r="B4" s="6" t="s">
        <v>4</v>
      </c>
      <c r="C4" s="14">
        <v>2500000</v>
      </c>
      <c r="D4" s="6" t="s">
        <v>18</v>
      </c>
      <c r="E4" s="13">
        <v>37461</v>
      </c>
    </row>
    <row r="5" spans="2:5" ht="15.75" thickBot="1" x14ac:dyDescent="0.3">
      <c r="B5" s="6" t="s">
        <v>5</v>
      </c>
      <c r="C5" s="3">
        <v>143.38</v>
      </c>
      <c r="D5" s="6" t="s">
        <v>25</v>
      </c>
      <c r="E5" s="13">
        <v>43963</v>
      </c>
    </row>
    <row r="6" spans="2:5" ht="15.75" thickBot="1" x14ac:dyDescent="0.3">
      <c r="B6" s="6" t="s">
        <v>6</v>
      </c>
      <c r="C6" s="19">
        <v>105.36</v>
      </c>
      <c r="D6" s="6" t="s">
        <v>26</v>
      </c>
      <c r="E6" s="24">
        <f>YEARFRAC(E4,E5,1)</f>
        <v>17.800864553314121</v>
      </c>
    </row>
    <row r="7" spans="2:5" ht="15.75" thickBot="1" x14ac:dyDescent="0.3">
      <c r="B7" s="5" t="s">
        <v>8</v>
      </c>
      <c r="C7" s="7">
        <v>26073</v>
      </c>
      <c r="D7" s="23" t="s">
        <v>27</v>
      </c>
      <c r="E7" s="25">
        <f>E6*12</f>
        <v>213.61037463976945</v>
      </c>
    </row>
    <row r="8" spans="2:5" ht="15.75" thickBot="1" x14ac:dyDescent="0.3">
      <c r="B8" s="6" t="s">
        <v>17</v>
      </c>
      <c r="C8" s="13">
        <v>43963</v>
      </c>
      <c r="D8" s="6" t="s">
        <v>29</v>
      </c>
      <c r="E8" s="25">
        <f>18-E6</f>
        <v>0.19913544668587946</v>
      </c>
    </row>
    <row r="9" spans="2:5" ht="15.75" thickBot="1" x14ac:dyDescent="0.3">
      <c r="B9" s="6" t="s">
        <v>21</v>
      </c>
      <c r="C9" s="15">
        <f>YEARFRAC(C7,C8,1)</f>
        <v>48.97880961506872</v>
      </c>
      <c r="D9" s="6" t="s">
        <v>30</v>
      </c>
      <c r="E9" s="27">
        <f>E8*12</f>
        <v>2.3896253602305535</v>
      </c>
    </row>
    <row r="10" spans="2:5" ht="15.75" thickBot="1" x14ac:dyDescent="0.3">
      <c r="B10" s="6" t="s">
        <v>22</v>
      </c>
      <c r="C10" s="15">
        <f>C9*12</f>
        <v>587.74571538082466</v>
      </c>
    </row>
    <row r="11" spans="2:5" ht="15.75" thickBot="1" x14ac:dyDescent="0.3">
      <c r="B11" s="6" t="s">
        <v>9</v>
      </c>
      <c r="C11" s="15">
        <v>45.29</v>
      </c>
      <c r="D11" s="22"/>
    </row>
    <row r="12" spans="2:5" ht="15.75" thickBot="1" x14ac:dyDescent="0.3">
      <c r="B12" s="8" t="s">
        <v>19</v>
      </c>
      <c r="C12" s="11">
        <f>(C11+C9)*12</f>
        <v>1131.2257153808246</v>
      </c>
    </row>
    <row r="13" spans="2:5" ht="15.75" thickBot="1" x14ac:dyDescent="0.3">
      <c r="B13" s="8" t="s">
        <v>20</v>
      </c>
      <c r="C13" s="26">
        <f>C11*12</f>
        <v>543.48</v>
      </c>
    </row>
    <row r="14" spans="2:5" ht="15.75" thickBot="1" x14ac:dyDescent="0.3">
      <c r="B14" s="6" t="s">
        <v>10</v>
      </c>
      <c r="C14" s="13">
        <v>45505</v>
      </c>
    </row>
    <row r="15" spans="2:5" ht="15.75" thickBot="1" x14ac:dyDescent="0.3">
      <c r="B15" s="6" t="s">
        <v>13</v>
      </c>
      <c r="C15" s="12">
        <f>YEARFRAC(C8,C14,1)*12</f>
        <v>50.64039408866995</v>
      </c>
    </row>
    <row r="16" spans="2:5" ht="15.75" thickBot="1" x14ac:dyDescent="0.3">
      <c r="B16" s="6" t="s">
        <v>14</v>
      </c>
      <c r="C16" s="9">
        <f>C12-(C10+C15)</f>
        <v>492.83960591132995</v>
      </c>
      <c r="D16" s="21"/>
    </row>
    <row r="17" spans="2:8" ht="15.75" thickBot="1" x14ac:dyDescent="0.3">
      <c r="B17" s="6" t="s">
        <v>11</v>
      </c>
      <c r="C17" s="10">
        <v>4.86755E-3</v>
      </c>
    </row>
    <row r="21" spans="2:8" ht="15.75" thickBot="1" x14ac:dyDescent="0.3"/>
    <row r="22" spans="2:8" ht="33" customHeight="1" thickBot="1" x14ac:dyDescent="0.3">
      <c r="B22" s="32" t="s">
        <v>2</v>
      </c>
      <c r="C22" s="33"/>
      <c r="E22" s="20" t="s">
        <v>24</v>
      </c>
      <c r="G22" s="40" t="s">
        <v>12</v>
      </c>
      <c r="H22" s="41"/>
    </row>
    <row r="23" spans="2:8" ht="26.25" customHeight="1" thickBot="1" x14ac:dyDescent="0.3">
      <c r="B23" s="1" t="s">
        <v>1</v>
      </c>
      <c r="C23" s="18">
        <f>C4</f>
        <v>2500000</v>
      </c>
      <c r="E23" s="30">
        <f>C26*((1.00486755^E9)-1)/C17</f>
        <v>5619638.1169878617</v>
      </c>
      <c r="G23" s="42">
        <f>C26*((1.00486755^E9)-1)/(C17*(1.004867)^E9)</f>
        <v>5554815.3047136236</v>
      </c>
      <c r="H23" s="43"/>
    </row>
    <row r="24" spans="2:8" ht="30.75" thickBot="1" x14ac:dyDescent="0.3">
      <c r="B24" s="1" t="s">
        <v>0</v>
      </c>
      <c r="C24" s="16">
        <f>C23*1.25</f>
        <v>3125000</v>
      </c>
    </row>
    <row r="25" spans="2:8" ht="24.75" customHeight="1" thickBot="1" x14ac:dyDescent="0.3">
      <c r="B25" s="2" t="s">
        <v>15</v>
      </c>
      <c r="C25" s="17">
        <f>C24*0.25</f>
        <v>781250</v>
      </c>
      <c r="F25" s="20" t="s">
        <v>28</v>
      </c>
    </row>
    <row r="26" spans="2:8" ht="15.75" thickBot="1" x14ac:dyDescent="0.3">
      <c r="B26" s="4" t="s">
        <v>3</v>
      </c>
      <c r="C26" s="16">
        <f>C24-C25</f>
        <v>2343750</v>
      </c>
      <c r="F26" s="31">
        <f>SUM(E23+G23)</f>
        <v>11174453.421701485</v>
      </c>
    </row>
    <row r="27" spans="2:8" x14ac:dyDescent="0.25">
      <c r="B27" s="29"/>
      <c r="C27" s="28"/>
    </row>
    <row r="28" spans="2:8" x14ac:dyDescent="0.25">
      <c r="B28" s="29"/>
      <c r="C28" s="28"/>
    </row>
  </sheetData>
  <mergeCells count="6">
    <mergeCell ref="G23:H23"/>
    <mergeCell ref="B22:C22"/>
    <mergeCell ref="B3:C3"/>
    <mergeCell ref="D3:E3"/>
    <mergeCell ref="B2:E2"/>
    <mergeCell ref="G22:H22"/>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MUERTE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Kennie Lorena García Madrid</cp:lastModifiedBy>
  <dcterms:created xsi:type="dcterms:W3CDTF">2020-04-27T21:08:38Z</dcterms:created>
  <dcterms:modified xsi:type="dcterms:W3CDTF">2024-08-29T13:55:30Z</dcterms:modified>
</cp:coreProperties>
</file>