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orozco\Downloads\"/>
    </mc:Choice>
  </mc:AlternateContent>
  <xr:revisionPtr revIDLastSave="0" documentId="13_ncr:1_{92423A73-9ACD-42ED-AE8A-375399C3FD3C}" xr6:coauthVersionLast="47" xr6:coauthVersionMax="47" xr10:uidLastSave="{00000000-0000-0000-0000-000000000000}"/>
  <bookViews>
    <workbookView xWindow="-120" yWindow="-120" windowWidth="24240" windowHeight="13020" xr2:uid="{69AAD36E-CAFA-43EB-832F-400E58192986}"/>
  </bookViews>
  <sheets>
    <sheet name="LIQ. PRETENSIONES DEMANDA" sheetId="12" r:id="rId1"/>
    <sheet name="PML-" sheetId="1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2" l="1"/>
  <c r="F35" i="12"/>
  <c r="E9" i="12"/>
  <c r="F9" i="12" s="1"/>
  <c r="E8" i="12"/>
  <c r="F8" i="12" s="1"/>
  <c r="E13" i="12"/>
  <c r="F13" i="12" s="1"/>
  <c r="E28" i="12"/>
  <c r="F28" i="12" s="1"/>
  <c r="F29" i="12" s="1"/>
  <c r="E23" i="12"/>
  <c r="F23" i="12" s="1"/>
  <c r="F24" i="12" s="1"/>
  <c r="E19" i="12"/>
  <c r="E18" i="12"/>
  <c r="E14" i="12"/>
  <c r="F14" i="12" s="1"/>
  <c r="D19" i="12" s="1"/>
  <c r="E66" i="15"/>
  <c r="E67" i="15" s="1"/>
  <c r="F59" i="15"/>
  <c r="G59" i="15" s="1"/>
  <c r="G60" i="15" s="1"/>
  <c r="F55" i="15"/>
  <c r="F51" i="15"/>
  <c r="G51" i="15" s="1"/>
  <c r="E55" i="15" s="1"/>
  <c r="F47" i="15"/>
  <c r="G47" i="15" s="1"/>
  <c r="G48" i="15" s="1"/>
  <c r="E26" i="15"/>
  <c r="E27" i="15" s="1"/>
  <c r="E28" i="15" s="1"/>
  <c r="F10" i="12" l="1"/>
  <c r="F15" i="12"/>
  <c r="F19" i="12"/>
  <c r="F33" i="12"/>
  <c r="D18" i="12"/>
  <c r="F18" i="12" s="1"/>
  <c r="G52" i="15"/>
  <c r="G55" i="15"/>
  <c r="G56" i="15" s="1"/>
  <c r="C38" i="15"/>
  <c r="G38" i="15" s="1"/>
  <c r="E68" i="15"/>
  <c r="F69" i="15" s="1"/>
  <c r="C74" i="15"/>
  <c r="G74" i="15" s="1"/>
  <c r="F29" i="15"/>
  <c r="F20" i="12" l="1"/>
  <c r="G76" i="15"/>
  <c r="F33" i="15" l="1"/>
  <c r="G33" i="15" s="1"/>
  <c r="F19" i="15"/>
  <c r="G19" i="15" s="1"/>
  <c r="G20" i="15" s="1"/>
  <c r="F15" i="15"/>
  <c r="F14" i="15"/>
  <c r="F10" i="15"/>
  <c r="G10" i="15" s="1"/>
  <c r="E15" i="15" s="1"/>
  <c r="F9" i="15"/>
  <c r="G9" i="15" s="1"/>
  <c r="E14" i="15" s="1"/>
  <c r="F5" i="15"/>
  <c r="G5" i="15" s="1"/>
  <c r="G14" i="15" l="1"/>
  <c r="G15" i="15"/>
  <c r="G6" i="15"/>
  <c r="G11" i="15"/>
  <c r="G34" i="15"/>
  <c r="G16" i="15" l="1"/>
  <c r="G40" i="15" s="1"/>
</calcChain>
</file>

<file path=xl/sharedStrings.xml><?xml version="1.0" encoding="utf-8"?>
<sst xmlns="http://schemas.openxmlformats.org/spreadsheetml/2006/main" count="136" uniqueCount="38">
  <si>
    <t>LIQUIDACIÓN DE LAS PRETENSIONES DE LA DEMANDA</t>
  </si>
  <si>
    <t>JOSÉ JULIÁN</t>
  </si>
  <si>
    <t>DESDE</t>
  </si>
  <si>
    <t>HASTA</t>
  </si>
  <si>
    <t>SALARIO</t>
  </si>
  <si>
    <t>DÍAS</t>
  </si>
  <si>
    <t>PRIMA</t>
  </si>
  <si>
    <t>TOTAL ADEUDADO</t>
  </si>
  <si>
    <t>CESANTÍAS</t>
  </si>
  <si>
    <t>INTERESES</t>
  </si>
  <si>
    <t>VACACIONES</t>
  </si>
  <si>
    <t>INDEMNIZACIÓN ARTÍCULO 64 DEL C.S.T.</t>
  </si>
  <si>
    <t>AÑO</t>
  </si>
  <si>
    <t>MES</t>
  </si>
  <si>
    <t>DÍA</t>
  </si>
  <si>
    <t>Tiempo Laborado en:</t>
  </si>
  <si>
    <t>Fecha de Terminación:</t>
  </si>
  <si>
    <t>Días</t>
  </si>
  <si>
    <t>Años</t>
  </si>
  <si>
    <t>Fecha terminacion obra o labor:</t>
  </si>
  <si>
    <t>Ingreso Mensual:</t>
  </si>
  <si>
    <t>Ingreso Diario:</t>
  </si>
  <si>
    <t xml:space="preserve">Indemnización </t>
  </si>
  <si>
    <t>Total Indemnizacón:</t>
  </si>
  <si>
    <t>SANCIÓN POR NO CONSIGNACIÓN DE CESANTÍAS</t>
  </si>
  <si>
    <t>SANCIÓN</t>
  </si>
  <si>
    <t>INDEMNIZACIÓN DEL ARTÍCULO 65 DEL C.S.T.</t>
  </si>
  <si>
    <t>Salario diario</t>
  </si>
  <si>
    <t>x 720 días</t>
  </si>
  <si>
    <t>Total</t>
  </si>
  <si>
    <t>Total Liquidación JOSÉ JULIAN:</t>
  </si>
  <si>
    <t>KELLY SOFÍA</t>
  </si>
  <si>
    <t>Total Liquidación KELLY SOFÍA:</t>
  </si>
  <si>
    <t>*Nota: Conforme al clausulado que nos envió la compañía, las pólizas amparan el pago de salarios, prestaciones sociales e indemnización laborales. Sin embargo, por instrucción de la cía se incluyen las vacaciones para el calculo del PML</t>
  </si>
  <si>
    <t xml:space="preserve">*Nota: 
Póliza No. 03 GU057947 tuvo una vigencia del 19/06/2014 al 06/12/2015
(Sin tener en cuenta el término adicional de los tres años por prescripción trienal que otorga las pólizas). 
</t>
  </si>
  <si>
    <t>Total Liquidación:</t>
  </si>
  <si>
    <r>
      <rPr>
        <b/>
        <sz val="11"/>
        <color theme="1"/>
        <rFont val="Arial"/>
        <family val="2"/>
      </rPr>
      <t>Nota2:</t>
    </r>
    <r>
      <rPr>
        <sz val="11"/>
        <color theme="1"/>
        <rFont val="Arial"/>
        <family val="2"/>
      </rPr>
      <t xml:space="preserve"> La Póliza No. 435-47-994000046219 ampara el pago de salarios, prestaciones sociales e indemnizaciones laborales con una vigencia del 22/09/2021 al 16/08/2022.
Por lo anterior, el concepto de vacaciones no fue tenido en cuenta en la sumatoria final </t>
    </r>
  </si>
  <si>
    <r>
      <rPr>
        <b/>
        <sz val="11"/>
        <color theme="1"/>
        <rFont val="Arial"/>
        <family val="2"/>
      </rPr>
      <t>Nota 1:</t>
    </r>
    <r>
      <rPr>
        <sz val="11"/>
        <color theme="1"/>
        <rFont val="Arial"/>
        <family val="2"/>
      </rPr>
      <t xml:space="preserve"> El demandante solicita pago de (i) prima de servicios, cesantías, intereses a las cesantías y vacaciones desde 19/10/2021 al 15/06/2022, (ii) indemnización del artículo 65 del CST y sanción por no consignación de cesantías y, (iii) aportes a pensión rubro el cual no se liquida
El salario fue tomado de acuerdo con los hechos de la demanda al cual para la liquidación de prima de servicios y cesantías se le sumó auxilio de transporte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</si>
</sst>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-&quot;$&quot;\ * #,##0_-;\-&quot;$&quot;\ * #,##0_-;_-&quot;$&quot;\ 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  <numFmt numFmtId="169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0"/>
      <name val="Arial"/>
      <family val="2"/>
    </font>
    <font>
      <b/>
      <u val="singleAccounting"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165" fontId="0" fillId="0" borderId="1" xfId="0" applyNumberFormat="1" applyBorder="1"/>
    <xf numFmtId="164" fontId="0" fillId="0" borderId="1" xfId="1" applyNumberFormat="1" applyFont="1" applyFill="1" applyBorder="1"/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/>
    <xf numFmtId="0" fontId="7" fillId="0" borderId="1" xfId="0" applyFont="1" applyBorder="1" applyAlignment="1">
      <alignment horizontal="center" vertical="center"/>
    </xf>
    <xf numFmtId="165" fontId="7" fillId="3" borderId="1" xfId="0" applyNumberFormat="1" applyFont="1" applyFill="1" applyBorder="1"/>
    <xf numFmtId="14" fontId="9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4" fillId="3" borderId="1" xfId="0" applyNumberFormat="1" applyFont="1" applyFill="1" applyBorder="1"/>
    <xf numFmtId="8" fontId="8" fillId="0" borderId="0" xfId="2" applyNumberFormat="1" applyFont="1" applyBorder="1" applyAlignment="1">
      <alignment horizontal="center"/>
    </xf>
    <xf numFmtId="44" fontId="8" fillId="0" borderId="0" xfId="2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1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64" fontId="8" fillId="0" borderId="1" xfId="7" applyNumberFormat="1" applyFont="1" applyBorder="1"/>
    <xf numFmtId="164" fontId="8" fillId="0" borderId="1" xfId="1" applyNumberFormat="1" applyFont="1" applyFill="1" applyBorder="1"/>
    <xf numFmtId="164" fontId="7" fillId="0" borderId="1" xfId="1" applyNumberFormat="1" applyFont="1" applyFill="1" applyBorder="1"/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7" fillId="2" borderId="1" xfId="0" applyFont="1" applyFill="1" applyBorder="1"/>
    <xf numFmtId="164" fontId="13" fillId="4" borderId="1" xfId="0" applyNumberFormat="1" applyFont="1" applyFill="1" applyBorder="1"/>
    <xf numFmtId="0" fontId="15" fillId="0" borderId="0" xfId="0" applyFont="1"/>
    <xf numFmtId="164" fontId="16" fillId="0" borderId="0" xfId="1" applyNumberFormat="1" applyFont="1" applyFill="1" applyBorder="1"/>
    <xf numFmtId="0" fontId="9" fillId="0" borderId="0" xfId="0" applyFont="1"/>
    <xf numFmtId="0" fontId="17" fillId="0" borderId="1" xfId="0" applyFont="1" applyBorder="1" applyAlignment="1">
      <alignment horizontal="center"/>
    </xf>
    <xf numFmtId="164" fontId="17" fillId="2" borderId="1" xfId="1" applyNumberFormat="1" applyFont="1" applyFill="1" applyBorder="1" applyAlignment="1">
      <alignment horizontal="center"/>
    </xf>
    <xf numFmtId="165" fontId="9" fillId="0" borderId="1" xfId="0" applyNumberFormat="1" applyFont="1" applyBorder="1"/>
    <xf numFmtId="164" fontId="9" fillId="0" borderId="1" xfId="1" applyNumberFormat="1" applyFont="1" applyBorder="1"/>
    <xf numFmtId="164" fontId="9" fillId="0" borderId="1" xfId="1" applyNumberFormat="1" applyFont="1" applyFill="1" applyBorder="1"/>
    <xf numFmtId="164" fontId="17" fillId="3" borderId="1" xfId="1" applyNumberFormat="1" applyFont="1" applyFill="1" applyBorder="1"/>
    <xf numFmtId="0" fontId="17" fillId="0" borderId="0" xfId="0" applyFont="1" applyAlignment="1">
      <alignment horizontal="center"/>
    </xf>
    <xf numFmtId="164" fontId="17" fillId="0" borderId="0" xfId="1" applyNumberFormat="1" applyFont="1" applyFill="1" applyBorder="1"/>
    <xf numFmtId="164" fontId="9" fillId="0" borderId="1" xfId="0" applyNumberFormat="1" applyFont="1" applyBorder="1" applyAlignment="1">
      <alignment horizontal="center"/>
    </xf>
    <xf numFmtId="164" fontId="17" fillId="3" borderId="1" xfId="0" applyNumberFormat="1" applyFont="1" applyFill="1" applyBorder="1"/>
    <xf numFmtId="164" fontId="17" fillId="0" borderId="1" xfId="1" applyNumberFormat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164" fontId="9" fillId="0" borderId="1" xfId="7" applyNumberFormat="1" applyFont="1" applyBorder="1"/>
    <xf numFmtId="8" fontId="9" fillId="0" borderId="0" xfId="2" applyNumberFormat="1" applyFont="1" applyBorder="1" applyAlignment="1">
      <alignment horizontal="center"/>
    </xf>
    <xf numFmtId="44" fontId="9" fillId="0" borderId="0" xfId="2" applyFont="1" applyBorder="1" applyAlignment="1">
      <alignment horizontal="center"/>
    </xf>
    <xf numFmtId="0" fontId="9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17" fillId="3" borderId="1" xfId="0" applyNumberFormat="1" applyFont="1" applyFill="1" applyBorder="1"/>
    <xf numFmtId="164" fontId="19" fillId="4" borderId="1" xfId="0" applyNumberFormat="1" applyFont="1" applyFill="1" applyBorder="1"/>
    <xf numFmtId="0" fontId="15" fillId="2" borderId="0" xfId="0" applyFont="1" applyFill="1" applyAlignment="1">
      <alignment horizontal="center" vertical="center" wrapText="1"/>
    </xf>
    <xf numFmtId="0" fontId="18" fillId="4" borderId="2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8" fontId="9" fillId="0" borderId="1" xfId="2" applyNumberFormat="1" applyFont="1" applyBorder="1" applyAlignment="1">
      <alignment horizontal="center"/>
    </xf>
    <xf numFmtId="44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8" fontId="8" fillId="0" borderId="1" xfId="2" applyNumberFormat="1" applyFont="1" applyBorder="1" applyAlignment="1">
      <alignment horizontal="center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8" fontId="11" fillId="3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8" fontId="10" fillId="0" borderId="1" xfId="0" applyNumberFormat="1" applyFont="1" applyBorder="1" applyAlignment="1">
      <alignment horizontal="center"/>
    </xf>
    <xf numFmtId="8" fontId="11" fillId="0" borderId="1" xfId="0" applyNumberFormat="1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3" fillId="5" borderId="0" xfId="0" applyFont="1" applyFill="1" applyAlignment="1">
      <alignment horizontal="center" vertical="center" wrapText="1"/>
    </xf>
  </cellXfs>
  <cellStyles count="19">
    <cellStyle name="Millares" xfId="1" builtinId="3"/>
    <cellStyle name="Millares [0] 2" xfId="4" xr:uid="{3555D9B7-EA0C-4C21-A235-0CD6BE1EC253}"/>
    <cellStyle name="Millares 2" xfId="9" xr:uid="{52E748A6-508A-43EC-9983-10807D820023}"/>
    <cellStyle name="Millares 3" xfId="11" xr:uid="{489BD241-C3FF-4DFE-89AE-EA3930EC2C75}"/>
    <cellStyle name="Millares 4" xfId="7" xr:uid="{30B7C3BA-0FB0-470D-88BE-FBEF74427B88}"/>
    <cellStyle name="Millares 5" xfId="13" xr:uid="{79326964-5294-479E-B982-0A5948E6458E}"/>
    <cellStyle name="Millares 6" xfId="16" xr:uid="{ABFDC7D0-759F-45EB-9979-8CD3F87889E5}"/>
    <cellStyle name="Millares 7" xfId="17" xr:uid="{FFF4BEC4-3F5B-40BE-AC92-6362DAEDDD14}"/>
    <cellStyle name="Moneda" xfId="2" builtinId="4"/>
    <cellStyle name="Moneda [0] 2" xfId="6" xr:uid="{40580231-C906-4C03-A65D-3EA45064320D}"/>
    <cellStyle name="Moneda 2" xfId="5" xr:uid="{60B0EB24-56E2-4FB9-B187-077D7FCBAA83}"/>
    <cellStyle name="Moneda 3" xfId="10" xr:uid="{B553DF60-E9E3-43DE-950B-5D5A0815FFF2}"/>
    <cellStyle name="Moneda 4" xfId="12" xr:uid="{91876A93-028D-40C8-982D-CCA51D4D575D}"/>
    <cellStyle name="Moneda 5" xfId="8" xr:uid="{A7350134-E2AE-4379-A4D5-B823FC54C5D3}"/>
    <cellStyle name="Moneda 6" xfId="14" xr:uid="{BF3C704B-FB29-4786-98E8-8A8CE20070B2}"/>
    <cellStyle name="Moneda 7" xfId="15" xr:uid="{B8E0172D-6407-491A-BE97-75C736043314}"/>
    <cellStyle name="Moneda 8" xfId="18" xr:uid="{2F89C845-0DCC-444B-8884-C9A0330B6C73}"/>
    <cellStyle name="Normal" xfId="0" builtinId="0"/>
    <cellStyle name="Normal 2" xfId="3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A4:K37"/>
  <sheetViews>
    <sheetView tabSelected="1" topLeftCell="A4" zoomScale="80" zoomScaleNormal="80" workbookViewId="0">
      <selection activeCell="E38" sqref="E38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1.5703125" customWidth="1"/>
    <col min="11" max="11" width="19.140625" bestFit="1" customWidth="1"/>
    <col min="12" max="12" width="24.42578125" customWidth="1"/>
    <col min="13" max="13" width="18.85546875" bestFit="1" customWidth="1"/>
    <col min="14" max="14" width="20.28515625" bestFit="1" customWidth="1"/>
  </cols>
  <sheetData>
    <row r="4" spans="1:11" ht="15" customHeight="1" x14ac:dyDescent="0.25"/>
    <row r="5" spans="1:11" ht="15" customHeight="1" x14ac:dyDescent="0.25">
      <c r="B5" s="73" t="s">
        <v>0</v>
      </c>
      <c r="C5" s="73"/>
      <c r="D5" s="73"/>
      <c r="E5" s="73"/>
      <c r="F5" s="73"/>
      <c r="G5" s="37"/>
    </row>
    <row r="6" spans="1:11" ht="15.75" customHeight="1" x14ac:dyDescent="0.25">
      <c r="A6" s="39"/>
      <c r="B6" s="39"/>
      <c r="C6" s="39"/>
      <c r="D6" s="39"/>
      <c r="E6" s="39"/>
      <c r="F6" s="39"/>
      <c r="G6" s="37"/>
      <c r="H6" s="59" t="s">
        <v>37</v>
      </c>
      <c r="I6" s="59"/>
      <c r="J6" s="59"/>
      <c r="K6" s="59"/>
    </row>
    <row r="7" spans="1:11" ht="15.75" customHeight="1" x14ac:dyDescent="0.25">
      <c r="A7" s="39"/>
      <c r="B7" s="40" t="s">
        <v>2</v>
      </c>
      <c r="C7" s="40" t="s">
        <v>3</v>
      </c>
      <c r="D7" s="40" t="s">
        <v>4</v>
      </c>
      <c r="E7" s="40" t="s">
        <v>5</v>
      </c>
      <c r="F7" s="41" t="s">
        <v>6</v>
      </c>
      <c r="G7" s="37"/>
      <c r="H7" s="59"/>
      <c r="I7" s="59"/>
      <c r="J7" s="59"/>
      <c r="K7" s="59"/>
    </row>
    <row r="8" spans="1:11" ht="15.75" customHeight="1" x14ac:dyDescent="0.25">
      <c r="A8" s="39"/>
      <c r="B8" s="11">
        <v>44488</v>
      </c>
      <c r="C8" s="11">
        <v>44542</v>
      </c>
      <c r="D8" s="42">
        <v>1906454</v>
      </c>
      <c r="E8" s="43">
        <f t="shared" ref="E8:E9" si="0">DAYS360(B8,C8)</f>
        <v>53</v>
      </c>
      <c r="F8" s="44">
        <f t="shared" ref="F8:F9" si="1">(D8*E8)/360</f>
        <v>280672.39444444445</v>
      </c>
      <c r="G8" s="37"/>
      <c r="H8" s="59"/>
      <c r="I8" s="59"/>
      <c r="J8" s="59"/>
      <c r="K8" s="59"/>
    </row>
    <row r="9" spans="1:11" ht="15.75" customHeight="1" x14ac:dyDescent="0.25">
      <c r="A9" s="39"/>
      <c r="B9" s="11">
        <v>44562</v>
      </c>
      <c r="C9" s="11">
        <v>44727</v>
      </c>
      <c r="D9" s="42">
        <v>1917172</v>
      </c>
      <c r="E9" s="43">
        <f t="shared" si="0"/>
        <v>164</v>
      </c>
      <c r="F9" s="44">
        <f t="shared" si="1"/>
        <v>873378.35555555555</v>
      </c>
      <c r="G9" s="37"/>
      <c r="H9" s="59"/>
      <c r="I9" s="59"/>
      <c r="J9" s="59"/>
      <c r="K9" s="59"/>
    </row>
    <row r="10" spans="1:11" ht="15.75" customHeight="1" x14ac:dyDescent="0.25">
      <c r="A10" s="39"/>
      <c r="B10" s="63" t="s">
        <v>7</v>
      </c>
      <c r="C10" s="64"/>
      <c r="D10" s="64"/>
      <c r="E10" s="65"/>
      <c r="F10" s="45">
        <f>SUM(F8:F9)</f>
        <v>1154050.75</v>
      </c>
      <c r="G10" s="37"/>
      <c r="H10" s="59"/>
      <c r="I10" s="59"/>
      <c r="J10" s="59"/>
      <c r="K10" s="59"/>
    </row>
    <row r="11" spans="1:11" ht="15.75" customHeight="1" x14ac:dyDescent="0.25">
      <c r="A11" s="39"/>
      <c r="B11" s="39"/>
      <c r="C11" s="39"/>
      <c r="D11" s="39"/>
      <c r="E11" s="39"/>
      <c r="F11" s="39"/>
      <c r="G11" s="37"/>
      <c r="H11" s="59"/>
      <c r="I11" s="59"/>
      <c r="J11" s="59"/>
      <c r="K11" s="59"/>
    </row>
    <row r="12" spans="1:11" ht="15.75" customHeight="1" x14ac:dyDescent="0.25">
      <c r="A12" s="39"/>
      <c r="B12" s="40" t="s">
        <v>2</v>
      </c>
      <c r="C12" s="40" t="s">
        <v>3</v>
      </c>
      <c r="D12" s="40" t="s">
        <v>4</v>
      </c>
      <c r="E12" s="40" t="s">
        <v>5</v>
      </c>
      <c r="F12" s="41" t="s">
        <v>8</v>
      </c>
      <c r="G12" s="37"/>
      <c r="H12" s="59"/>
      <c r="I12" s="59"/>
      <c r="J12" s="59"/>
      <c r="K12" s="59"/>
    </row>
    <row r="13" spans="1:11" ht="15.75" customHeight="1" x14ac:dyDescent="0.25">
      <c r="A13" s="39"/>
      <c r="B13" s="11">
        <v>44488</v>
      </c>
      <c r="C13" s="11">
        <v>44542</v>
      </c>
      <c r="D13" s="42">
        <v>1906454</v>
      </c>
      <c r="E13" s="43">
        <f t="shared" ref="E13:E14" si="2">DAYS360(B13,C13)</f>
        <v>53</v>
      </c>
      <c r="F13" s="44">
        <f t="shared" ref="F13:F14" si="3">(D13*E13)/360</f>
        <v>280672.39444444445</v>
      </c>
      <c r="G13" s="37"/>
      <c r="H13" s="59"/>
      <c r="I13" s="59"/>
      <c r="J13" s="59"/>
      <c r="K13" s="59"/>
    </row>
    <row r="14" spans="1:11" ht="15.75" customHeight="1" x14ac:dyDescent="0.25">
      <c r="A14" s="39"/>
      <c r="B14" s="11">
        <v>44562</v>
      </c>
      <c r="C14" s="11">
        <v>44727</v>
      </c>
      <c r="D14" s="42">
        <v>1917172</v>
      </c>
      <c r="E14" s="43">
        <f t="shared" si="2"/>
        <v>164</v>
      </c>
      <c r="F14" s="44">
        <f t="shared" si="3"/>
        <v>873378.35555555555</v>
      </c>
      <c r="G14" s="37"/>
      <c r="H14" s="59"/>
      <c r="I14" s="59"/>
      <c r="J14" s="59"/>
      <c r="K14" s="59"/>
    </row>
    <row r="15" spans="1:11" ht="15.75" customHeight="1" x14ac:dyDescent="0.25">
      <c r="A15" s="39"/>
      <c r="B15" s="74" t="s">
        <v>7</v>
      </c>
      <c r="C15" s="74"/>
      <c r="D15" s="74"/>
      <c r="E15" s="74"/>
      <c r="F15" s="45">
        <f>SUM(F13:F14)</f>
        <v>1154050.75</v>
      </c>
      <c r="G15" s="37"/>
      <c r="H15" s="59"/>
      <c r="I15" s="59"/>
      <c r="J15" s="59"/>
      <c r="K15" s="59"/>
    </row>
    <row r="16" spans="1:11" ht="15.75" customHeight="1" x14ac:dyDescent="0.25">
      <c r="A16" s="39"/>
      <c r="B16" s="46"/>
      <c r="C16" s="46"/>
      <c r="D16" s="46"/>
      <c r="E16" s="46"/>
      <c r="F16" s="47"/>
      <c r="G16" s="37"/>
    </row>
    <row r="17" spans="1:11" ht="15.75" customHeight="1" x14ac:dyDescent="0.25">
      <c r="A17" s="39"/>
      <c r="B17" s="40" t="s">
        <v>2</v>
      </c>
      <c r="C17" s="40" t="s">
        <v>3</v>
      </c>
      <c r="D17" s="40" t="s">
        <v>8</v>
      </c>
      <c r="E17" s="40" t="s">
        <v>5</v>
      </c>
      <c r="F17" s="41" t="s">
        <v>9</v>
      </c>
      <c r="G17" s="37"/>
      <c r="H17" s="59" t="s">
        <v>36</v>
      </c>
      <c r="I17" s="59"/>
      <c r="J17" s="59"/>
      <c r="K17" s="59"/>
    </row>
    <row r="18" spans="1:11" ht="15.75" customHeight="1" x14ac:dyDescent="0.25">
      <c r="A18" s="39"/>
      <c r="B18" s="11">
        <v>44488</v>
      </c>
      <c r="C18" s="11">
        <v>44542</v>
      </c>
      <c r="D18" s="48">
        <f>+F13</f>
        <v>280672.39444444445</v>
      </c>
      <c r="E18" s="43">
        <f t="shared" ref="E18:E19" si="4">DAYS360(B18,C18)</f>
        <v>53</v>
      </c>
      <c r="F18" s="43">
        <f t="shared" ref="F18:F19" si="5">(D18*E18*0.12)/360</f>
        <v>4958.5456351851853</v>
      </c>
      <c r="G18" s="37"/>
      <c r="H18" s="59"/>
      <c r="I18" s="59"/>
      <c r="J18" s="59"/>
      <c r="K18" s="59"/>
    </row>
    <row r="19" spans="1:11" ht="15.75" customHeight="1" x14ac:dyDescent="0.25">
      <c r="A19" s="39"/>
      <c r="B19" s="11">
        <v>44562</v>
      </c>
      <c r="C19" s="11">
        <v>44727</v>
      </c>
      <c r="D19" s="48">
        <f>+F14</f>
        <v>873378.35555555555</v>
      </c>
      <c r="E19" s="43">
        <f t="shared" si="4"/>
        <v>164</v>
      </c>
      <c r="F19" s="43">
        <f t="shared" si="5"/>
        <v>47744.683437037042</v>
      </c>
      <c r="G19" s="37"/>
      <c r="H19" s="59"/>
      <c r="I19" s="59"/>
      <c r="J19" s="59"/>
      <c r="K19" s="59"/>
    </row>
    <row r="20" spans="1:11" ht="15.75" customHeight="1" x14ac:dyDescent="0.25">
      <c r="A20" s="39"/>
      <c r="B20" s="74" t="s">
        <v>7</v>
      </c>
      <c r="C20" s="74"/>
      <c r="D20" s="74"/>
      <c r="E20" s="74"/>
      <c r="F20" s="49">
        <f>SUM(F18:F19)</f>
        <v>52703.229072222224</v>
      </c>
      <c r="G20" s="38"/>
      <c r="H20" s="59"/>
      <c r="I20" s="59"/>
      <c r="J20" s="59"/>
      <c r="K20" s="59"/>
    </row>
    <row r="21" spans="1:11" ht="15.75" customHeight="1" x14ac:dyDescent="0.25">
      <c r="A21" s="39"/>
      <c r="B21" s="39"/>
      <c r="C21" s="39"/>
      <c r="D21" s="39"/>
      <c r="E21" s="39"/>
      <c r="F21" s="39"/>
      <c r="G21" s="37"/>
      <c r="H21" s="59"/>
      <c r="I21" s="59"/>
      <c r="J21" s="59"/>
      <c r="K21" s="59"/>
    </row>
    <row r="22" spans="1:11" ht="15.75" customHeight="1" x14ac:dyDescent="0.25">
      <c r="A22" s="39"/>
      <c r="B22" s="40" t="s">
        <v>2</v>
      </c>
      <c r="C22" s="40" t="s">
        <v>3</v>
      </c>
      <c r="D22" s="40" t="s">
        <v>4</v>
      </c>
      <c r="E22" s="40" t="s">
        <v>5</v>
      </c>
      <c r="F22" s="41" t="s">
        <v>10</v>
      </c>
      <c r="G22" s="37"/>
      <c r="H22" s="59"/>
      <c r="I22" s="59"/>
      <c r="J22" s="59"/>
      <c r="K22" s="59"/>
    </row>
    <row r="23" spans="1:11" ht="15.75" customHeight="1" x14ac:dyDescent="0.25">
      <c r="A23" s="39"/>
      <c r="B23" s="11">
        <v>44488</v>
      </c>
      <c r="C23" s="11">
        <v>44727</v>
      </c>
      <c r="D23" s="44">
        <v>1800000</v>
      </c>
      <c r="E23" s="43">
        <f>DAYS360(B23,C23)+1</f>
        <v>237</v>
      </c>
      <c r="F23" s="43">
        <f>(D23*E23)/720</f>
        <v>592500</v>
      </c>
      <c r="G23" s="37"/>
      <c r="H23" s="59"/>
      <c r="I23" s="59"/>
      <c r="J23" s="59"/>
      <c r="K23" s="59"/>
    </row>
    <row r="24" spans="1:11" x14ac:dyDescent="0.25">
      <c r="A24" s="39"/>
      <c r="B24" s="63" t="s">
        <v>7</v>
      </c>
      <c r="C24" s="64"/>
      <c r="D24" s="64"/>
      <c r="E24" s="65"/>
      <c r="F24" s="45">
        <f>SUM(F23:F23)</f>
        <v>592500</v>
      </c>
      <c r="G24" s="37"/>
    </row>
    <row r="25" spans="1:11" ht="14.25" customHeight="1" x14ac:dyDescent="0.25">
      <c r="A25" s="39"/>
      <c r="B25" s="46"/>
      <c r="C25" s="46"/>
      <c r="D25" s="46"/>
      <c r="E25" s="46"/>
      <c r="F25" s="39"/>
    </row>
    <row r="26" spans="1:11" x14ac:dyDescent="0.25">
      <c r="A26" s="39"/>
      <c r="B26" s="71" t="s">
        <v>24</v>
      </c>
      <c r="C26" s="72"/>
      <c r="D26" s="72"/>
      <c r="E26" s="72"/>
      <c r="F26" s="72"/>
    </row>
    <row r="27" spans="1:11" x14ac:dyDescent="0.25">
      <c r="A27" s="39"/>
      <c r="B27" s="40" t="s">
        <v>2</v>
      </c>
      <c r="C27" s="40" t="s">
        <v>3</v>
      </c>
      <c r="D27" s="40" t="s">
        <v>4</v>
      </c>
      <c r="E27" s="40" t="s">
        <v>5</v>
      </c>
      <c r="F27" s="50" t="s">
        <v>25</v>
      </c>
    </row>
    <row r="28" spans="1:11" x14ac:dyDescent="0.25">
      <c r="A28" s="39"/>
      <c r="B28" s="51">
        <v>44607</v>
      </c>
      <c r="C28" s="51">
        <v>44727</v>
      </c>
      <c r="D28" s="52">
        <v>1800000</v>
      </c>
      <c r="E28" s="44">
        <f t="shared" ref="E28" si="6">DAYS360(B28,C28)+1</f>
        <v>121</v>
      </c>
      <c r="F28" s="44">
        <f t="shared" ref="F28" si="7">(D28/30)*E28</f>
        <v>7260000</v>
      </c>
    </row>
    <row r="29" spans="1:11" x14ac:dyDescent="0.25">
      <c r="A29" s="39"/>
      <c r="B29" s="63" t="s">
        <v>7</v>
      </c>
      <c r="C29" s="64"/>
      <c r="D29" s="64"/>
      <c r="E29" s="65"/>
      <c r="F29" s="45">
        <f>SUM(F28:F28)</f>
        <v>7260000</v>
      </c>
    </row>
    <row r="30" spans="1:11" x14ac:dyDescent="0.25">
      <c r="A30" s="39"/>
      <c r="B30" s="39"/>
      <c r="C30" s="53"/>
      <c r="D30" s="54"/>
      <c r="E30" s="55"/>
      <c r="F30" s="55"/>
    </row>
    <row r="31" spans="1:11" x14ac:dyDescent="0.25">
      <c r="A31" s="39"/>
      <c r="B31" s="66" t="s">
        <v>26</v>
      </c>
      <c r="C31" s="66"/>
      <c r="D31" s="66"/>
      <c r="E31" s="66"/>
      <c r="F31" s="66"/>
    </row>
    <row r="32" spans="1:11" x14ac:dyDescent="0.25">
      <c r="A32" s="39"/>
      <c r="B32" s="67" t="s">
        <v>27</v>
      </c>
      <c r="C32" s="67"/>
      <c r="D32" s="67" t="s">
        <v>28</v>
      </c>
      <c r="E32" s="67"/>
      <c r="F32" s="56" t="s">
        <v>29</v>
      </c>
    </row>
    <row r="33" spans="1:6" x14ac:dyDescent="0.25">
      <c r="A33" s="39"/>
      <c r="B33" s="68">
        <f>D28/30</f>
        <v>60000</v>
      </c>
      <c r="C33" s="69"/>
      <c r="D33" s="70">
        <v>720</v>
      </c>
      <c r="E33" s="70"/>
      <c r="F33" s="57">
        <f>B33*D33</f>
        <v>43200000</v>
      </c>
    </row>
    <row r="34" spans="1:6" x14ac:dyDescent="0.25">
      <c r="A34" s="39"/>
      <c r="B34" s="39"/>
      <c r="C34" s="53"/>
      <c r="D34" s="54"/>
      <c r="E34" s="55"/>
      <c r="F34" s="55"/>
    </row>
    <row r="35" spans="1:6" ht="16.5" x14ac:dyDescent="0.35">
      <c r="A35" s="39"/>
      <c r="B35" s="60" t="s">
        <v>35</v>
      </c>
      <c r="C35" s="61"/>
      <c r="D35" s="61"/>
      <c r="E35" s="62"/>
      <c r="F35" s="58">
        <f>F33+F29+F20+F15+F10</f>
        <v>52820804.729072221</v>
      </c>
    </row>
    <row r="36" spans="1:6" x14ac:dyDescent="0.25">
      <c r="A36" s="39"/>
      <c r="B36" s="39"/>
      <c r="C36" s="53"/>
      <c r="D36" s="54"/>
      <c r="E36" s="55"/>
      <c r="F36" s="55"/>
    </row>
    <row r="37" spans="1:6" x14ac:dyDescent="0.25">
      <c r="C37" s="14"/>
      <c r="D37" s="15"/>
      <c r="E37" s="16"/>
      <c r="F37" s="16"/>
    </row>
  </sheetData>
  <mergeCells count="15">
    <mergeCell ref="H6:K15"/>
    <mergeCell ref="B5:F5"/>
    <mergeCell ref="B10:E10"/>
    <mergeCell ref="B15:E15"/>
    <mergeCell ref="B20:E20"/>
    <mergeCell ref="B24:E24"/>
    <mergeCell ref="H17:K23"/>
    <mergeCell ref="B35:E35"/>
    <mergeCell ref="B29:E29"/>
    <mergeCell ref="B31:F31"/>
    <mergeCell ref="B32:C32"/>
    <mergeCell ref="D32:E32"/>
    <mergeCell ref="B33:C33"/>
    <mergeCell ref="D33:E33"/>
    <mergeCell ref="B26:F26"/>
  </mergeCells>
  <phoneticPr fontId="6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E4F0-089A-43A0-A8DC-61ADCFF6925A}">
  <dimension ref="C1:N76"/>
  <sheetViews>
    <sheetView topLeftCell="A25" zoomScale="80" zoomScaleNormal="80" workbookViewId="0">
      <selection activeCell="E44" sqref="E44"/>
    </sheetView>
  </sheetViews>
  <sheetFormatPr baseColWidth="10" defaultColWidth="11.42578125" defaultRowHeight="15" x14ac:dyDescent="0.25"/>
  <cols>
    <col min="1" max="1" width="10.28515625" customWidth="1"/>
    <col min="2" max="2" width="6.7109375" customWidth="1"/>
    <col min="4" max="4" width="15" customWidth="1"/>
    <col min="5" max="5" width="22.5703125" customWidth="1"/>
    <col min="6" max="6" width="18.85546875" customWidth="1"/>
    <col min="7" max="7" width="20.140625" customWidth="1"/>
    <col min="8" max="8" width="16.5703125" customWidth="1"/>
  </cols>
  <sheetData>
    <row r="1" spans="3:14" x14ac:dyDescent="0.25">
      <c r="C1" s="95" t="s">
        <v>0</v>
      </c>
      <c r="D1" s="95"/>
      <c r="E1" s="95"/>
      <c r="F1" s="95"/>
      <c r="G1" s="95"/>
    </row>
    <row r="2" spans="3:14" x14ac:dyDescent="0.25">
      <c r="C2" s="24"/>
      <c r="D2" s="24"/>
      <c r="E2" s="23" t="s">
        <v>1</v>
      </c>
      <c r="F2" s="24"/>
      <c r="G2" s="24"/>
    </row>
    <row r="4" spans="3:14" ht="15" customHeight="1" x14ac:dyDescent="0.25">
      <c r="C4" s="1" t="s">
        <v>2</v>
      </c>
      <c r="D4" s="1" t="s">
        <v>3</v>
      </c>
      <c r="E4" s="1" t="s">
        <v>4</v>
      </c>
      <c r="F4" s="1" t="s">
        <v>5</v>
      </c>
      <c r="G4" s="4" t="s">
        <v>6</v>
      </c>
      <c r="K4" s="106" t="s">
        <v>33</v>
      </c>
      <c r="L4" s="106"/>
      <c r="M4" s="106"/>
      <c r="N4" s="106"/>
    </row>
    <row r="5" spans="3:14" x14ac:dyDescent="0.25">
      <c r="C5" s="11">
        <v>42005</v>
      </c>
      <c r="D5" s="11">
        <v>42178</v>
      </c>
      <c r="E5" s="5">
        <v>3000000</v>
      </c>
      <c r="F5" s="2">
        <f t="shared" ref="F5" si="0">DAYS360(C5,D5)</f>
        <v>172</v>
      </c>
      <c r="G5" s="6">
        <f t="shared" ref="G5" si="1">(E5*F5)/360</f>
        <v>1433333.3333333333</v>
      </c>
      <c r="K5" s="106"/>
      <c r="L5" s="106"/>
      <c r="M5" s="106"/>
      <c r="N5" s="106"/>
    </row>
    <row r="6" spans="3:14" x14ac:dyDescent="0.25">
      <c r="C6" s="96" t="s">
        <v>7</v>
      </c>
      <c r="D6" s="96"/>
      <c r="E6" s="96"/>
      <c r="F6" s="96"/>
      <c r="G6" s="3">
        <f>SUM(G5:G5)</f>
        <v>1433333.3333333333</v>
      </c>
      <c r="K6" s="106"/>
      <c r="L6" s="106"/>
      <c r="M6" s="106"/>
      <c r="N6" s="106"/>
    </row>
    <row r="7" spans="3:14" x14ac:dyDescent="0.25">
      <c r="K7" s="106"/>
      <c r="L7" s="106"/>
      <c r="M7" s="106"/>
      <c r="N7" s="106"/>
    </row>
    <row r="8" spans="3:14" x14ac:dyDescent="0.25">
      <c r="C8" s="1" t="s">
        <v>2</v>
      </c>
      <c r="D8" s="1" t="s">
        <v>3</v>
      </c>
      <c r="E8" s="1" t="s">
        <v>4</v>
      </c>
      <c r="F8" s="1" t="s">
        <v>5</v>
      </c>
      <c r="G8" s="4" t="s">
        <v>8</v>
      </c>
      <c r="K8" s="106"/>
      <c r="L8" s="106"/>
      <c r="M8" s="106"/>
      <c r="N8" s="106"/>
    </row>
    <row r="9" spans="3:14" x14ac:dyDescent="0.25">
      <c r="C9" s="11">
        <v>41897</v>
      </c>
      <c r="D9" s="11">
        <v>42004</v>
      </c>
      <c r="E9" s="5">
        <v>3000000</v>
      </c>
      <c r="F9" s="2">
        <f t="shared" ref="F9:F10" si="2">DAYS360(C9,D9)</f>
        <v>106</v>
      </c>
      <c r="G9" s="6">
        <f t="shared" ref="G9:G10" si="3">(E9*F9)/360</f>
        <v>883333.33333333337</v>
      </c>
      <c r="K9" s="106"/>
      <c r="L9" s="106"/>
      <c r="M9" s="106"/>
      <c r="N9" s="106"/>
    </row>
    <row r="10" spans="3:14" x14ac:dyDescent="0.25">
      <c r="C10" s="11">
        <v>42005</v>
      </c>
      <c r="D10" s="11">
        <v>42178</v>
      </c>
      <c r="E10" s="5">
        <v>3000000</v>
      </c>
      <c r="F10" s="2">
        <f t="shared" si="2"/>
        <v>172</v>
      </c>
      <c r="G10" s="6">
        <f t="shared" si="3"/>
        <v>1433333.3333333333</v>
      </c>
    </row>
    <row r="11" spans="3:14" x14ac:dyDescent="0.25">
      <c r="C11" s="96" t="s">
        <v>7</v>
      </c>
      <c r="D11" s="96"/>
      <c r="E11" s="96"/>
      <c r="F11" s="96"/>
      <c r="G11" s="3">
        <f>SUM(G9:G10)</f>
        <v>2316666.6666666665</v>
      </c>
    </row>
    <row r="12" spans="3:14" x14ac:dyDescent="0.25">
      <c r="C12" s="7"/>
      <c r="D12" s="7"/>
      <c r="E12" s="7"/>
      <c r="F12" s="7"/>
      <c r="G12" s="8"/>
      <c r="K12" s="106" t="s">
        <v>34</v>
      </c>
      <c r="L12" s="106"/>
      <c r="M12" s="106"/>
      <c r="N12" s="106"/>
    </row>
    <row r="13" spans="3:14" x14ac:dyDescent="0.25">
      <c r="C13" s="1" t="s">
        <v>2</v>
      </c>
      <c r="D13" s="1" t="s">
        <v>3</v>
      </c>
      <c r="E13" s="1" t="s">
        <v>8</v>
      </c>
      <c r="F13" s="1" t="s">
        <v>5</v>
      </c>
      <c r="G13" s="4" t="s">
        <v>9</v>
      </c>
      <c r="K13" s="106"/>
      <c r="L13" s="106"/>
      <c r="M13" s="106"/>
      <c r="N13" s="106"/>
    </row>
    <row r="14" spans="3:14" x14ac:dyDescent="0.25">
      <c r="C14" s="11">
        <v>41897</v>
      </c>
      <c r="D14" s="11">
        <v>42004</v>
      </c>
      <c r="E14" s="12">
        <f>+G9</f>
        <v>883333.33333333337</v>
      </c>
      <c r="F14" s="2">
        <f t="shared" ref="F14:F15" si="4">DAYS360(C14,D14)</f>
        <v>106</v>
      </c>
      <c r="G14" s="2">
        <f t="shared" ref="G14:G15" si="5">(E14*F14*0.12)/360</f>
        <v>31211.111111111109</v>
      </c>
      <c r="K14" s="106"/>
      <c r="L14" s="106"/>
      <c r="M14" s="106"/>
      <c r="N14" s="106"/>
    </row>
    <row r="15" spans="3:14" x14ac:dyDescent="0.25">
      <c r="C15" s="11">
        <v>42005</v>
      </c>
      <c r="D15" s="11">
        <v>42178</v>
      </c>
      <c r="E15" s="12">
        <f>+G10</f>
        <v>1433333.3333333333</v>
      </c>
      <c r="F15" s="2">
        <f t="shared" si="4"/>
        <v>172</v>
      </c>
      <c r="G15" s="2">
        <f t="shared" si="5"/>
        <v>82177.777777777766</v>
      </c>
      <c r="K15" s="106"/>
      <c r="L15" s="106"/>
      <c r="M15" s="106"/>
      <c r="N15" s="106"/>
    </row>
    <row r="16" spans="3:14" x14ac:dyDescent="0.25">
      <c r="C16" s="96" t="s">
        <v>7</v>
      </c>
      <c r="D16" s="96"/>
      <c r="E16" s="96"/>
      <c r="F16" s="96"/>
      <c r="G16" s="13">
        <f>SUM(G14:G15)</f>
        <v>113388.88888888888</v>
      </c>
      <c r="H16" s="8"/>
      <c r="K16" s="106"/>
      <c r="L16" s="106"/>
      <c r="M16" s="106"/>
      <c r="N16" s="106"/>
    </row>
    <row r="17" spans="3:14" x14ac:dyDescent="0.25">
      <c r="K17" s="106"/>
      <c r="L17" s="106"/>
      <c r="M17" s="106"/>
      <c r="N17" s="106"/>
    </row>
    <row r="18" spans="3:14" x14ac:dyDescent="0.25">
      <c r="C18" s="1" t="s">
        <v>2</v>
      </c>
      <c r="D18" s="1" t="s">
        <v>3</v>
      </c>
      <c r="E18" s="1" t="s">
        <v>4</v>
      </c>
      <c r="F18" s="1" t="s">
        <v>5</v>
      </c>
      <c r="G18" s="4" t="s">
        <v>10</v>
      </c>
      <c r="K18" s="106"/>
      <c r="L18" s="106"/>
      <c r="M18" s="106"/>
      <c r="N18" s="106"/>
    </row>
    <row r="19" spans="3:14" x14ac:dyDescent="0.25">
      <c r="C19" s="11">
        <v>41897</v>
      </c>
      <c r="D19" s="11">
        <v>42178</v>
      </c>
      <c r="E19" s="6">
        <v>3000000</v>
      </c>
      <c r="F19" s="2">
        <f>DAYS360(C19,D19)+1</f>
        <v>279</v>
      </c>
      <c r="G19" s="2">
        <f>(E19*F19)/720</f>
        <v>1162500</v>
      </c>
      <c r="K19" s="106"/>
      <c r="L19" s="106"/>
      <c r="M19" s="106"/>
      <c r="N19" s="106"/>
    </row>
    <row r="20" spans="3:14" x14ac:dyDescent="0.25">
      <c r="C20" s="97" t="s">
        <v>7</v>
      </c>
      <c r="D20" s="98"/>
      <c r="E20" s="98"/>
      <c r="F20" s="99"/>
      <c r="G20" s="3">
        <f>SUM(G19:G19)</f>
        <v>1162500</v>
      </c>
      <c r="K20" s="106"/>
      <c r="L20" s="106"/>
      <c r="M20" s="106"/>
      <c r="N20" s="106"/>
    </row>
    <row r="21" spans="3:14" x14ac:dyDescent="0.25">
      <c r="C21" s="7"/>
      <c r="D21" s="7"/>
      <c r="E21" s="7"/>
      <c r="F21" s="7"/>
      <c r="K21" s="106"/>
      <c r="L21" s="106"/>
      <c r="M21" s="106"/>
      <c r="N21" s="106"/>
    </row>
    <row r="22" spans="3:14" x14ac:dyDescent="0.25">
      <c r="C22" s="100" t="s">
        <v>11</v>
      </c>
      <c r="D22" s="101"/>
      <c r="E22" s="101"/>
      <c r="F22" s="101"/>
      <c r="G22" s="101"/>
      <c r="H22" s="101"/>
      <c r="I22" s="102"/>
    </row>
    <row r="23" spans="3:14" x14ac:dyDescent="0.25">
      <c r="C23" s="86"/>
      <c r="D23" s="87"/>
      <c r="E23" s="25" t="s">
        <v>12</v>
      </c>
      <c r="F23" s="25" t="s">
        <v>13</v>
      </c>
      <c r="G23" s="25" t="s">
        <v>14</v>
      </c>
      <c r="H23" s="94" t="s">
        <v>15</v>
      </c>
      <c r="I23" s="94"/>
    </row>
    <row r="24" spans="3:14" x14ac:dyDescent="0.25">
      <c r="C24" s="86" t="s">
        <v>16</v>
      </c>
      <c r="D24" s="87"/>
      <c r="E24" s="26">
        <v>2015</v>
      </c>
      <c r="F24" s="26">
        <v>6</v>
      </c>
      <c r="G24" s="27">
        <v>23</v>
      </c>
      <c r="H24" s="28" t="s">
        <v>17</v>
      </c>
      <c r="I24" s="29" t="s">
        <v>18</v>
      </c>
    </row>
    <row r="25" spans="3:14" x14ac:dyDescent="0.25">
      <c r="C25" s="86" t="s">
        <v>19</v>
      </c>
      <c r="D25" s="87"/>
      <c r="E25" s="30">
        <v>2015</v>
      </c>
      <c r="F25" s="30">
        <v>10</v>
      </c>
      <c r="G25" s="31">
        <v>12</v>
      </c>
      <c r="H25" s="32">
        <v>109</v>
      </c>
      <c r="I25" s="33"/>
    </row>
    <row r="26" spans="3:14" x14ac:dyDescent="0.25">
      <c r="C26" s="86" t="s">
        <v>20</v>
      </c>
      <c r="D26" s="87"/>
      <c r="E26" s="88">
        <f>+E19</f>
        <v>3000000</v>
      </c>
      <c r="F26" s="89"/>
      <c r="G26" s="89"/>
      <c r="H26" s="89"/>
      <c r="I26" s="89"/>
    </row>
    <row r="27" spans="3:14" x14ac:dyDescent="0.25">
      <c r="C27" s="86" t="s">
        <v>21</v>
      </c>
      <c r="D27" s="87"/>
      <c r="E27" s="90">
        <f>E26/30</f>
        <v>100000</v>
      </c>
      <c r="F27" s="90"/>
      <c r="G27" s="90"/>
      <c r="H27" s="90"/>
      <c r="I27" s="90"/>
    </row>
    <row r="28" spans="3:14" x14ac:dyDescent="0.25">
      <c r="C28" s="86" t="s">
        <v>22</v>
      </c>
      <c r="D28" s="87"/>
      <c r="E28" s="90">
        <f>E27*H25</f>
        <v>10900000</v>
      </c>
      <c r="F28" s="90"/>
      <c r="G28" s="90"/>
      <c r="H28" s="90"/>
      <c r="I28" s="90"/>
    </row>
    <row r="29" spans="3:14" x14ac:dyDescent="0.25">
      <c r="C29" s="82" t="s">
        <v>23</v>
      </c>
      <c r="D29" s="83"/>
      <c r="E29" s="34"/>
      <c r="F29" s="84">
        <f>SUM(E28:F28)</f>
        <v>10900000</v>
      </c>
      <c r="G29" s="84"/>
      <c r="H29" s="84"/>
      <c r="I29" s="84"/>
    </row>
    <row r="30" spans="3:14" x14ac:dyDescent="0.25">
      <c r="C30" s="7"/>
      <c r="D30" s="7"/>
      <c r="E30" s="7"/>
      <c r="F30" s="7"/>
    </row>
    <row r="31" spans="3:14" x14ac:dyDescent="0.25">
      <c r="C31" s="100" t="s">
        <v>24</v>
      </c>
      <c r="D31" s="101"/>
      <c r="E31" s="101"/>
      <c r="F31" s="101"/>
      <c r="G31" s="101"/>
    </row>
    <row r="32" spans="3:14" x14ac:dyDescent="0.25">
      <c r="C32" s="17" t="s">
        <v>2</v>
      </c>
      <c r="D32" s="17" t="s">
        <v>3</v>
      </c>
      <c r="E32" s="17" t="s">
        <v>4</v>
      </c>
      <c r="F32" s="17" t="s">
        <v>5</v>
      </c>
      <c r="G32" s="18" t="s">
        <v>25</v>
      </c>
    </row>
    <row r="33" spans="3:7" x14ac:dyDescent="0.25">
      <c r="C33" s="19">
        <v>42050</v>
      </c>
      <c r="D33" s="19">
        <v>42178</v>
      </c>
      <c r="E33" s="20">
        <v>3000000</v>
      </c>
      <c r="F33" s="21">
        <f t="shared" ref="F33" si="6">DAYS360(C33,D33)+1</f>
        <v>129</v>
      </c>
      <c r="G33" s="21">
        <f t="shared" ref="G33" si="7">(E33/30)*F33</f>
        <v>12900000</v>
      </c>
    </row>
    <row r="34" spans="3:7" x14ac:dyDescent="0.25">
      <c r="C34" s="103" t="s">
        <v>7</v>
      </c>
      <c r="D34" s="104"/>
      <c r="E34" s="104"/>
      <c r="F34" s="105"/>
      <c r="G34" s="22">
        <f>SUM(G33:G33)</f>
        <v>12900000</v>
      </c>
    </row>
    <row r="35" spans="3:7" x14ac:dyDescent="0.25">
      <c r="D35" s="14"/>
      <c r="E35" s="15"/>
      <c r="F35" s="16"/>
      <c r="G35" s="16"/>
    </row>
    <row r="36" spans="3:7" x14ac:dyDescent="0.25">
      <c r="C36" s="85" t="s">
        <v>26</v>
      </c>
      <c r="D36" s="85"/>
      <c r="E36" s="85"/>
      <c r="F36" s="85"/>
      <c r="G36" s="85"/>
    </row>
    <row r="37" spans="3:7" x14ac:dyDescent="0.25">
      <c r="C37" s="75" t="s">
        <v>27</v>
      </c>
      <c r="D37" s="75"/>
      <c r="E37" s="75" t="s">
        <v>28</v>
      </c>
      <c r="F37" s="75"/>
      <c r="G37" s="9" t="s">
        <v>29</v>
      </c>
    </row>
    <row r="38" spans="3:7" x14ac:dyDescent="0.25">
      <c r="C38" s="76">
        <f>+E27</f>
        <v>100000</v>
      </c>
      <c r="D38" s="77"/>
      <c r="E38" s="78">
        <v>720</v>
      </c>
      <c r="F38" s="78"/>
      <c r="G38" s="10">
        <f>C38*E38</f>
        <v>72000000</v>
      </c>
    </row>
    <row r="39" spans="3:7" x14ac:dyDescent="0.25">
      <c r="D39" s="14"/>
      <c r="E39" s="15"/>
      <c r="F39" s="16"/>
      <c r="G39" s="16"/>
    </row>
    <row r="40" spans="3:7" ht="18" x14ac:dyDescent="0.4">
      <c r="C40" s="79" t="s">
        <v>30</v>
      </c>
      <c r="D40" s="80"/>
      <c r="E40" s="80"/>
      <c r="F40" s="81"/>
      <c r="G40" s="36">
        <f>G34+G20+G16+G11+G6+G38+F29</f>
        <v>100825888.8888889</v>
      </c>
    </row>
    <row r="41" spans="3:7" x14ac:dyDescent="0.25">
      <c r="D41" s="14"/>
      <c r="E41" s="15"/>
      <c r="F41" s="16"/>
      <c r="G41" s="16"/>
    </row>
    <row r="42" spans="3:7" x14ac:dyDescent="0.25">
      <c r="D42" s="14"/>
      <c r="E42" s="15"/>
      <c r="F42" s="16"/>
      <c r="G42" s="16"/>
    </row>
    <row r="43" spans="3:7" x14ac:dyDescent="0.25">
      <c r="C43" s="95" t="s">
        <v>0</v>
      </c>
      <c r="D43" s="95"/>
      <c r="E43" s="95"/>
      <c r="F43" s="95"/>
      <c r="G43" s="95"/>
    </row>
    <row r="44" spans="3:7" x14ac:dyDescent="0.25">
      <c r="C44" s="24"/>
      <c r="D44" s="24"/>
      <c r="E44" s="23" t="s">
        <v>31</v>
      </c>
      <c r="F44" s="24"/>
      <c r="G44" s="24"/>
    </row>
    <row r="46" spans="3:7" x14ac:dyDescent="0.25">
      <c r="C46" s="1" t="s">
        <v>2</v>
      </c>
      <c r="D46" s="1" t="s">
        <v>3</v>
      </c>
      <c r="E46" s="1" t="s">
        <v>4</v>
      </c>
      <c r="F46" s="1" t="s">
        <v>5</v>
      </c>
      <c r="G46" s="4" t="s">
        <v>6</v>
      </c>
    </row>
    <row r="47" spans="3:7" x14ac:dyDescent="0.25">
      <c r="C47" s="11">
        <v>42019</v>
      </c>
      <c r="D47" s="11">
        <v>42178</v>
      </c>
      <c r="E47" s="5">
        <v>3000000</v>
      </c>
      <c r="F47" s="2">
        <f t="shared" ref="F47" si="8">DAYS360(C47,D47)</f>
        <v>158</v>
      </c>
      <c r="G47" s="6">
        <f t="shared" ref="G47" si="9">(E47*F47)/360</f>
        <v>1316666.6666666667</v>
      </c>
    </row>
    <row r="48" spans="3:7" x14ac:dyDescent="0.25">
      <c r="C48" s="96" t="s">
        <v>7</v>
      </c>
      <c r="D48" s="96"/>
      <c r="E48" s="96"/>
      <c r="F48" s="96"/>
      <c r="G48" s="3">
        <f>SUM(G47:G47)</f>
        <v>1316666.6666666667</v>
      </c>
    </row>
    <row r="50" spans="3:9" x14ac:dyDescent="0.25">
      <c r="C50" s="1" t="s">
        <v>2</v>
      </c>
      <c r="D50" s="1" t="s">
        <v>3</v>
      </c>
      <c r="E50" s="1" t="s">
        <v>4</v>
      </c>
      <c r="F50" s="1" t="s">
        <v>5</v>
      </c>
      <c r="G50" s="4" t="s">
        <v>8</v>
      </c>
    </row>
    <row r="51" spans="3:9" x14ac:dyDescent="0.25">
      <c r="C51" s="11">
        <v>42019</v>
      </c>
      <c r="D51" s="11">
        <v>42178</v>
      </c>
      <c r="E51" s="5">
        <v>3000000</v>
      </c>
      <c r="F51" s="2">
        <f t="shared" ref="F51" si="10">DAYS360(C51,D51)</f>
        <v>158</v>
      </c>
      <c r="G51" s="6">
        <f t="shared" ref="G51" si="11">(E51*F51)/360</f>
        <v>1316666.6666666667</v>
      </c>
    </row>
    <row r="52" spans="3:9" x14ac:dyDescent="0.25">
      <c r="C52" s="96" t="s">
        <v>7</v>
      </c>
      <c r="D52" s="96"/>
      <c r="E52" s="96"/>
      <c r="F52" s="96"/>
      <c r="G52" s="3">
        <f>SUM(G51:G51)</f>
        <v>1316666.6666666667</v>
      </c>
    </row>
    <row r="53" spans="3:9" x14ac:dyDescent="0.25">
      <c r="C53" s="7"/>
      <c r="D53" s="7"/>
      <c r="E53" s="7"/>
      <c r="F53" s="7"/>
      <c r="G53" s="8"/>
    </row>
    <row r="54" spans="3:9" x14ac:dyDescent="0.25">
      <c r="C54" s="1" t="s">
        <v>2</v>
      </c>
      <c r="D54" s="1" t="s">
        <v>3</v>
      </c>
      <c r="E54" s="1" t="s">
        <v>8</v>
      </c>
      <c r="F54" s="1" t="s">
        <v>5</v>
      </c>
      <c r="G54" s="4" t="s">
        <v>9</v>
      </c>
    </row>
    <row r="55" spans="3:9" x14ac:dyDescent="0.25">
      <c r="C55" s="11">
        <v>42019</v>
      </c>
      <c r="D55" s="11">
        <v>42178</v>
      </c>
      <c r="E55" s="12">
        <f>+G51</f>
        <v>1316666.6666666667</v>
      </c>
      <c r="F55" s="2">
        <f t="shared" ref="F55" si="12">DAYS360(C55,D55)</f>
        <v>158</v>
      </c>
      <c r="G55" s="2">
        <f t="shared" ref="G55" si="13">(E55*F55*0.12)/360</f>
        <v>69344.444444444438</v>
      </c>
    </row>
    <row r="56" spans="3:9" x14ac:dyDescent="0.25">
      <c r="C56" s="96" t="s">
        <v>7</v>
      </c>
      <c r="D56" s="96"/>
      <c r="E56" s="96"/>
      <c r="F56" s="96"/>
      <c r="G56" s="13">
        <f>SUM(G55:G55)</f>
        <v>69344.444444444438</v>
      </c>
      <c r="H56" s="8"/>
    </row>
    <row r="58" spans="3:9" x14ac:dyDescent="0.25">
      <c r="C58" s="1" t="s">
        <v>2</v>
      </c>
      <c r="D58" s="1" t="s">
        <v>3</v>
      </c>
      <c r="E58" s="1" t="s">
        <v>4</v>
      </c>
      <c r="F58" s="1" t="s">
        <v>5</v>
      </c>
      <c r="G58" s="4" t="s">
        <v>10</v>
      </c>
    </row>
    <row r="59" spans="3:9" x14ac:dyDescent="0.25">
      <c r="C59" s="11">
        <v>42019</v>
      </c>
      <c r="D59" s="11">
        <v>42178</v>
      </c>
      <c r="E59" s="6">
        <v>3000000</v>
      </c>
      <c r="F59" s="2">
        <f>DAYS360(C59,D59)+1</f>
        <v>159</v>
      </c>
      <c r="G59" s="2">
        <f>(E59*F59)/720</f>
        <v>662500</v>
      </c>
    </row>
    <row r="60" spans="3:9" x14ac:dyDescent="0.25">
      <c r="C60" s="97" t="s">
        <v>7</v>
      </c>
      <c r="D60" s="98"/>
      <c r="E60" s="98"/>
      <c r="F60" s="99"/>
      <c r="G60" s="3">
        <f>SUM(G59:G59)</f>
        <v>662500</v>
      </c>
    </row>
    <row r="61" spans="3:9" x14ac:dyDescent="0.25">
      <c r="C61" s="7"/>
      <c r="D61" s="7"/>
      <c r="E61" s="7"/>
      <c r="F61" s="7"/>
    </row>
    <row r="62" spans="3:9" x14ac:dyDescent="0.25">
      <c r="C62" s="35" t="s">
        <v>11</v>
      </c>
      <c r="D62" s="91"/>
      <c r="E62" s="92"/>
      <c r="F62" s="92"/>
      <c r="G62" s="92"/>
      <c r="H62" s="92"/>
      <c r="I62" s="93"/>
    </row>
    <row r="63" spans="3:9" x14ac:dyDescent="0.25">
      <c r="C63" s="86"/>
      <c r="D63" s="87"/>
      <c r="E63" s="25" t="s">
        <v>12</v>
      </c>
      <c r="F63" s="25" t="s">
        <v>13</v>
      </c>
      <c r="G63" s="25" t="s">
        <v>14</v>
      </c>
      <c r="H63" s="94" t="s">
        <v>15</v>
      </c>
      <c r="I63" s="94"/>
    </row>
    <row r="64" spans="3:9" x14ac:dyDescent="0.25">
      <c r="C64" s="86" t="s">
        <v>16</v>
      </c>
      <c r="D64" s="87"/>
      <c r="E64" s="26">
        <v>2015</v>
      </c>
      <c r="F64" s="26">
        <v>6</v>
      </c>
      <c r="G64" s="27">
        <v>23</v>
      </c>
      <c r="H64" s="28" t="s">
        <v>17</v>
      </c>
      <c r="I64" s="29" t="s">
        <v>18</v>
      </c>
    </row>
    <row r="65" spans="3:9" x14ac:dyDescent="0.25">
      <c r="C65" s="86" t="s">
        <v>19</v>
      </c>
      <c r="D65" s="87"/>
      <c r="E65" s="30">
        <v>2015</v>
      </c>
      <c r="F65" s="30">
        <v>10</v>
      </c>
      <c r="G65" s="31">
        <v>12</v>
      </c>
      <c r="H65" s="32">
        <v>109</v>
      </c>
      <c r="I65" s="33"/>
    </row>
    <row r="66" spans="3:9" x14ac:dyDescent="0.25">
      <c r="C66" s="86" t="s">
        <v>20</v>
      </c>
      <c r="D66" s="87"/>
      <c r="E66" s="88">
        <f>+E59</f>
        <v>3000000</v>
      </c>
      <c r="F66" s="89"/>
      <c r="G66" s="89"/>
      <c r="H66" s="89"/>
      <c r="I66" s="89"/>
    </row>
    <row r="67" spans="3:9" x14ac:dyDescent="0.25">
      <c r="C67" s="86" t="s">
        <v>21</v>
      </c>
      <c r="D67" s="87"/>
      <c r="E67" s="90">
        <f>E66/30</f>
        <v>100000</v>
      </c>
      <c r="F67" s="90"/>
      <c r="G67" s="90"/>
      <c r="H67" s="90"/>
      <c r="I67" s="90"/>
    </row>
    <row r="68" spans="3:9" x14ac:dyDescent="0.25">
      <c r="C68" s="86" t="s">
        <v>22</v>
      </c>
      <c r="D68" s="87"/>
      <c r="E68" s="90">
        <f>E67*H65</f>
        <v>10900000</v>
      </c>
      <c r="F68" s="90"/>
      <c r="G68" s="90"/>
      <c r="H68" s="90"/>
      <c r="I68" s="90"/>
    </row>
    <row r="69" spans="3:9" x14ac:dyDescent="0.25">
      <c r="C69" s="82" t="s">
        <v>23</v>
      </c>
      <c r="D69" s="83"/>
      <c r="E69" s="34"/>
      <c r="F69" s="84">
        <f>SUM(E68:F68)</f>
        <v>10900000</v>
      </c>
      <c r="G69" s="84"/>
      <c r="H69" s="84"/>
      <c r="I69" s="84"/>
    </row>
    <row r="70" spans="3:9" x14ac:dyDescent="0.25">
      <c r="C70" s="7"/>
      <c r="D70" s="7"/>
      <c r="E70" s="7"/>
      <c r="F70" s="7"/>
    </row>
    <row r="71" spans="3:9" x14ac:dyDescent="0.25">
      <c r="D71" s="14"/>
      <c r="E71" s="15"/>
      <c r="F71" s="16"/>
      <c r="G71" s="16"/>
    </row>
    <row r="72" spans="3:9" x14ac:dyDescent="0.25">
      <c r="C72" s="85" t="s">
        <v>26</v>
      </c>
      <c r="D72" s="85"/>
      <c r="E72" s="85"/>
      <c r="F72" s="85"/>
      <c r="G72" s="85"/>
    </row>
    <row r="73" spans="3:9" x14ac:dyDescent="0.25">
      <c r="C73" s="75" t="s">
        <v>27</v>
      </c>
      <c r="D73" s="75"/>
      <c r="E73" s="75" t="s">
        <v>28</v>
      </c>
      <c r="F73" s="75"/>
      <c r="G73" s="9" t="s">
        <v>29</v>
      </c>
    </row>
    <row r="74" spans="3:9" x14ac:dyDescent="0.25">
      <c r="C74" s="76">
        <f>+E67</f>
        <v>100000</v>
      </c>
      <c r="D74" s="77"/>
      <c r="E74" s="78">
        <v>720</v>
      </c>
      <c r="F74" s="78"/>
      <c r="G74" s="10">
        <f>C74*E74</f>
        <v>72000000</v>
      </c>
    </row>
    <row r="75" spans="3:9" x14ac:dyDescent="0.25">
      <c r="D75" s="14"/>
      <c r="E75" s="15"/>
      <c r="F75" s="16"/>
      <c r="G75" s="16"/>
    </row>
    <row r="76" spans="3:9" ht="18" x14ac:dyDescent="0.4">
      <c r="C76" s="79" t="s">
        <v>32</v>
      </c>
      <c r="D76" s="80"/>
      <c r="E76" s="80"/>
      <c r="F76" s="81"/>
      <c r="G76" s="36">
        <f>G74+F69+G60+G56+G52+G48</f>
        <v>86265177.777777791</v>
      </c>
    </row>
  </sheetData>
  <mergeCells count="52">
    <mergeCell ref="C1:G1"/>
    <mergeCell ref="C6:F6"/>
    <mergeCell ref="K12:N21"/>
    <mergeCell ref="C40:F40"/>
    <mergeCell ref="C11:F11"/>
    <mergeCell ref="C16:F16"/>
    <mergeCell ref="C20:F20"/>
    <mergeCell ref="E27:I27"/>
    <mergeCell ref="E28:I28"/>
    <mergeCell ref="F29:I29"/>
    <mergeCell ref="C24:D24"/>
    <mergeCell ref="C38:D38"/>
    <mergeCell ref="E38:F38"/>
    <mergeCell ref="C23:D23"/>
    <mergeCell ref="K4:N9"/>
    <mergeCell ref="C22:I22"/>
    <mergeCell ref="C29:D29"/>
    <mergeCell ref="C31:G31"/>
    <mergeCell ref="C34:F34"/>
    <mergeCell ref="C36:G36"/>
    <mergeCell ref="H23:I23"/>
    <mergeCell ref="E26:I26"/>
    <mergeCell ref="C37:D37"/>
    <mergeCell ref="E37:F37"/>
    <mergeCell ref="C25:D25"/>
    <mergeCell ref="C26:D26"/>
    <mergeCell ref="C27:D27"/>
    <mergeCell ref="C28:D28"/>
    <mergeCell ref="C43:G43"/>
    <mergeCell ref="C48:F48"/>
    <mergeCell ref="C52:F52"/>
    <mergeCell ref="C56:F56"/>
    <mergeCell ref="C60:F60"/>
    <mergeCell ref="D62:I62"/>
    <mergeCell ref="C63:D63"/>
    <mergeCell ref="H63:I63"/>
    <mergeCell ref="C64:D64"/>
    <mergeCell ref="C65:D65"/>
    <mergeCell ref="C69:D69"/>
    <mergeCell ref="F69:I69"/>
    <mergeCell ref="C72:G72"/>
    <mergeCell ref="C66:D66"/>
    <mergeCell ref="E66:I66"/>
    <mergeCell ref="C67:D67"/>
    <mergeCell ref="E67:I67"/>
    <mergeCell ref="C68:D68"/>
    <mergeCell ref="E68:I68"/>
    <mergeCell ref="C73:D73"/>
    <mergeCell ref="E73:F73"/>
    <mergeCell ref="C74:D74"/>
    <mergeCell ref="E74:F74"/>
    <mergeCell ref="C76:F7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LIQ. PRETENSIONES DEMANDA</vt:lpstr>
      <vt:lpstr>PML-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2024-07-02T23:09:27Z</dcterms:modified>
  <cp:category/>
  <cp:contentStatus/>
</cp:coreProperties>
</file>