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529fadf33a574b4c/Documentos/OBRASDE/Procesos/SFC demanda 2023089527/Respuesta Rad 2023-3979/"/>
    </mc:Choice>
  </mc:AlternateContent>
  <xr:revisionPtr revIDLastSave="0" documentId="8_{D1D3A334-A129-42E2-8761-9D31CA414B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FUU ETAPA 1" sheetId="1" r:id="rId1"/>
    <sheet name="FFUU ETAPA 2" sheetId="2" r:id="rId2"/>
    <sheet name="RESUMEN CLIENTES" sheetId="3" r:id="rId3"/>
    <sheet name="CLIENTES E2" sheetId="4" r:id="rId4"/>
    <sheet name="CLIENTES E1" sheetId="5" r:id="rId5"/>
    <sheet name="CLIENTES T6" sheetId="6" r:id="rId6"/>
    <sheet name="CLIENTES PARQ" sheetId="7" r:id="rId7"/>
    <sheet name="CREDITO OAN E1" sheetId="8" r:id="rId8"/>
  </sheets>
  <definedNames>
    <definedName name="_xlnm._FilterDatabase" localSheetId="4" hidden="1">'CLIENTES E1'!$A$3:$R$112</definedName>
    <definedName name="_xlnm._FilterDatabase" localSheetId="3" hidden="1">'CLIENTES E2'!$A$3:$R$192</definedName>
    <definedName name="_xlnm._FilterDatabase" localSheetId="6" hidden="1">'CLIENTES PARQ'!$A$3:$H$214</definedName>
    <definedName name="_xlnm._FilterDatabase" localSheetId="5" hidden="1">'CLIENTES T6'!$A$3:$P$108</definedName>
    <definedName name="Z_44E6B36A_E592_462E_96CB_D16CC1858533_.wvu.FilterData" localSheetId="4" hidden="1">'CLIENTES E1'!$A$3:$O$59</definedName>
    <definedName name="Z_44E6B36A_E592_462E_96CB_D16CC1858533_.wvu.FilterData" localSheetId="3" hidden="1">'CLIENTES E2'!$A$3:$R$192</definedName>
    <definedName name="Z_525B5E20_6688_4A14_B4F1_C669476F28A5_.wvu.FilterData" localSheetId="5" hidden="1">'CLIENTES T6'!$A$3:$P$109</definedName>
    <definedName name="Z_5BFBE379_3F1D_4047_BED8_AA2B985D08D5_.wvu.FilterData" localSheetId="3" hidden="1">'CLIENTES E2'!$A$2:$J$26</definedName>
    <definedName name="Z_6AF1180B_52A3_492A_8FCC_4A6AA7F8F60C_.wvu.FilterData" localSheetId="3" hidden="1">'CLIENTES E2'!$A$3:$R$192</definedName>
    <definedName name="Z_70B46C79_A133_4D1D_96E8_CA15E336D0C0_.wvu.FilterData" localSheetId="4" hidden="1">'CLIENTES E1'!$A$3:$O$112</definedName>
    <definedName name="Z_70B46C79_A133_4D1D_96E8_CA15E336D0C0_.wvu.FilterData" localSheetId="3" hidden="1">'CLIENTES E2'!$A$3:$R$192</definedName>
    <definedName name="Z_70B46C79_A133_4D1D_96E8_CA15E336D0C0_.wvu.FilterData" localSheetId="5" hidden="1">'CLIENTES T6'!$A$3:$A$4</definedName>
    <definedName name="Z_89BFF5D1_0D86_4043_8711_B88E5DE3BE6F_.wvu.FilterData" localSheetId="4" hidden="1">'CLIENTES E1'!$B$3:$I$112</definedName>
    <definedName name="Z_89BFF5D1_0D86_4043_8711_B88E5DE3BE6F_.wvu.FilterData" localSheetId="3" hidden="1">'CLIENTES E2'!$A$3:$R$192</definedName>
    <definedName name="Z_89BFF5D1_0D86_4043_8711_B88E5DE3BE6F_.wvu.FilterData" localSheetId="5" hidden="1">'CLIENTES T6'!$B$3:$F$109</definedName>
    <definedName name="Z_98E0630B_665F_48F6_8CD1_14053B66A96C_.wvu.FilterData" localSheetId="4" hidden="1">'CLIENTES E1'!$A$3:$O$112</definedName>
    <definedName name="Z_98E0630B_665F_48F6_8CD1_14053B66A96C_.wvu.FilterData" localSheetId="3" hidden="1">'CLIENTES E2'!$A$3:$R$192</definedName>
    <definedName name="Z_98E0630B_665F_48F6_8CD1_14053B66A96C_.wvu.FilterData" localSheetId="5" hidden="1">'CLIENTES T6'!$A$3:$P$109</definedName>
    <definedName name="Z_9E74B5A9_255D_4626_BFC6_B1AF7BC1CF69_.wvu.FilterData" localSheetId="4" hidden="1">'CLIENTES E1'!$D$63</definedName>
    <definedName name="Z_9E74B5A9_255D_4626_BFC6_B1AF7BC1CF69_.wvu.FilterData" localSheetId="3" hidden="1">'CLIENTES E2'!$A$3:$F$192</definedName>
    <definedName name="Z_9E74B5A9_255D_4626_BFC6_B1AF7BC1CF69_.wvu.FilterData" localSheetId="5" hidden="1">'CLIENTES T6'!$A$3:$P$109</definedName>
    <definedName name="Z_9F1D24AE_28EB_4A5B_850D_C880498619B0_.wvu.FilterData" localSheetId="4" hidden="1">'CLIENTES E1'!$B$3:$I$112</definedName>
    <definedName name="Z_9F1D24AE_28EB_4A5B_850D_C880498619B0_.wvu.FilterData" localSheetId="3" hidden="1">'CLIENTES E2'!$A$3:$R$192</definedName>
    <definedName name="Z_9F1D24AE_28EB_4A5B_850D_C880498619B0_.wvu.FilterData" localSheetId="5" hidden="1">'CLIENTES T6'!$A$3:$P$109</definedName>
    <definedName name="Z_B263849E_8A96_4604_8C15_68CFE42985F9_.wvu.FilterData" localSheetId="4" hidden="1">'CLIENTES E1'!$A$3:$O$112</definedName>
    <definedName name="Z_B263849E_8A96_4604_8C15_68CFE42985F9_.wvu.FilterData" localSheetId="3" hidden="1">'CLIENTES E2'!$A$1:$I$392</definedName>
    <definedName name="Z_B263849E_8A96_4604_8C15_68CFE42985F9_.wvu.FilterData" localSheetId="5" hidden="1">'CLIENTES T6'!$B$3:$F$109</definedName>
    <definedName name="Z_CAD926A0_7734_4D9A_9E55_80D46B127970_.wvu.FilterData" localSheetId="4" hidden="1">'CLIENTES E1'!$B$3:$I$112</definedName>
    <definedName name="Z_CAD926A0_7734_4D9A_9E55_80D46B127970_.wvu.FilterData" localSheetId="3" hidden="1">'CLIENTES E2'!$A$3:$F$192</definedName>
    <definedName name="Z_CAD926A0_7734_4D9A_9E55_80D46B127970_.wvu.FilterData" localSheetId="5" hidden="1">'CLIENTES T6'!$A$3:$P$109</definedName>
    <definedName name="Z_D238F8F8_346F_4905_AF72_18C8AFF70855_.wvu.FilterData" localSheetId="4" hidden="1">'CLIENTES E1'!$A$3:$O$112</definedName>
    <definedName name="Z_D238F8F8_346F_4905_AF72_18C8AFF70855_.wvu.FilterData" localSheetId="3" hidden="1">'CLIENTES E2'!$A$2:$J$15</definedName>
    <definedName name="Z_D238F8F8_346F_4905_AF72_18C8AFF70855_.wvu.FilterData" localSheetId="5" hidden="1">'CLIENTES T6'!$A$3:$P$108</definedName>
    <definedName name="Z_DC529A06_901D_47E6_935F_98311A40C615_.wvu.FilterData" localSheetId="4" hidden="1">'CLIENTES E1'!$A$3:$O$53</definedName>
    <definedName name="Z_DC529A06_901D_47E6_935F_98311A40C615_.wvu.FilterData" localSheetId="3" hidden="1">'CLIENTES E2'!$A$3:$R$192</definedName>
    <definedName name="Z_DC529A06_901D_47E6_935F_98311A40C615_.wvu.FilterData" localSheetId="5" hidden="1">'CLIENTES T6'!$A$2:$H$108</definedName>
    <definedName name="Z_EA364D77_F618_4251_942D_1C31A72634FC_.wvu.FilterData" localSheetId="3" hidden="1">'CLIENTES E2'!$A$3:$R$192</definedName>
  </definedNames>
  <calcPr calcId="191029"/>
  <customWorkbookViews>
    <customWorkbookView name="Filtro 3" guid="{9E74B5A9-255D-4626-BFC6-B1AF7BC1CF69}" maximized="1" windowWidth="0" windowHeight="0" activeSheetId="0"/>
    <customWorkbookView name="Filtro 2" guid="{89BFF5D1-0D86-4043-8711-B88E5DE3BE6F}" maximized="1" windowWidth="0" windowHeight="0" activeSheetId="0"/>
    <customWorkbookView name="Filtro 1" guid="{70B46C79-A133-4D1D-96E8-CA15E336D0C0}" maximized="1" windowWidth="0" windowHeight="0" activeSheetId="0"/>
    <customWorkbookView name="Filtro 7" guid="{98E0630B-665F-48F6-8CD1-14053B66A96C}" maximized="1" windowWidth="0" windowHeight="0" activeSheetId="0"/>
    <customWorkbookView name="Filtro 6" guid="{9F1D24AE-28EB-4A5B-850D-C880498619B0}" maximized="1" windowWidth="0" windowHeight="0" activeSheetId="0"/>
    <customWorkbookView name="Filtro 5" guid="{B263849E-8A96-4604-8C15-68CFE42985F9}" maximized="1" windowWidth="0" windowHeight="0" activeSheetId="0"/>
    <customWorkbookView name="Filtro 4" guid="{CAD926A0-7734-4D9A-9E55-80D46B127970}" maximized="1" windowWidth="0" windowHeight="0" activeSheetId="0"/>
    <customWorkbookView name="Filtro 10" guid="{D238F8F8-346F-4905-AF72-18C8AFF70855}" maximized="1" windowWidth="0" windowHeight="0" activeSheetId="0"/>
    <customWorkbookView name="Filtro 11" guid="{44E6B36A-E592-462E-96CB-D16CC1858533}" maximized="1" windowWidth="0" windowHeight="0" activeSheetId="0"/>
    <customWorkbookView name="Filtro 14" guid="{5BFBE379-3F1D-4047-BED8-AA2B985D08D5}" maximized="1" windowWidth="0" windowHeight="0" activeSheetId="0"/>
    <customWorkbookView name="Filtro 9" guid="{DC529A06-901D-47E6-935F-98311A40C615}" maximized="1" windowWidth="0" windowHeight="0" activeSheetId="0"/>
    <customWorkbookView name="Filtro 8" guid="{525B5E20-6688-4A14-B4F1-C669476F28A5}" maximized="1" windowWidth="0" windowHeight="0" activeSheetId="0"/>
    <customWorkbookView name="Filtro 13" guid="{EA364D77-F618-4251-942D-1C31A72634FC}" maximized="1" windowWidth="0" windowHeight="0" activeSheetId="0"/>
    <customWorkbookView name="Filtro 15" guid="{6AF1180B-52A3-492A-8FCC-4A6AA7F8F60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eeTDkt5rdeEapx7tJmpbrRIb522ZS1Fe5FbxnaL3Jps="/>
    </ext>
  </extLst>
</workbook>
</file>

<file path=xl/calcChain.xml><?xml version="1.0" encoding="utf-8"?>
<calcChain xmlns="http://schemas.openxmlformats.org/spreadsheetml/2006/main">
  <c r="M49" i="8" l="1"/>
  <c r="M48" i="8"/>
  <c r="M47" i="8"/>
  <c r="M46" i="8"/>
  <c r="I46" i="8"/>
  <c r="M45" i="8"/>
  <c r="M44" i="8"/>
  <c r="M43" i="8"/>
  <c r="M42" i="8"/>
  <c r="M41" i="8"/>
  <c r="M40" i="8"/>
  <c r="J39" i="8"/>
  <c r="I39" i="8"/>
  <c r="M39" i="8" s="1"/>
  <c r="M38" i="8"/>
  <c r="D38" i="8"/>
  <c r="J37" i="8"/>
  <c r="M37" i="8" s="1"/>
  <c r="M36" i="8"/>
  <c r="D35" i="8"/>
  <c r="M35" i="8" s="1"/>
  <c r="D34" i="8"/>
  <c r="M34" i="8" s="1"/>
  <c r="M33" i="8"/>
  <c r="G33" i="8"/>
  <c r="C34" i="8" s="1"/>
  <c r="M32" i="8"/>
  <c r="D32" i="8"/>
  <c r="D31" i="8"/>
  <c r="M31" i="8" s="1"/>
  <c r="M30" i="8"/>
  <c r="M29" i="8"/>
  <c r="J29" i="8"/>
  <c r="I29" i="8"/>
  <c r="D29" i="8"/>
  <c r="M28" i="8"/>
  <c r="G28" i="8"/>
  <c r="C29" i="8" s="1"/>
  <c r="G29" i="8" s="1"/>
  <c r="C30" i="8" s="1"/>
  <c r="G30" i="8" s="1"/>
  <c r="C31" i="8" s="1"/>
  <c r="G31" i="8" s="1"/>
  <c r="C32" i="8" s="1"/>
  <c r="M26" i="8"/>
  <c r="J25" i="8"/>
  <c r="M25" i="8" s="1"/>
  <c r="I25" i="8"/>
  <c r="D25" i="8"/>
  <c r="M24" i="8"/>
  <c r="M23" i="8"/>
  <c r="M22" i="8"/>
  <c r="J21" i="8"/>
  <c r="I21" i="8"/>
  <c r="J20" i="8"/>
  <c r="M20" i="8" s="1"/>
  <c r="D20" i="8"/>
  <c r="M19" i="8"/>
  <c r="J19" i="8"/>
  <c r="M18" i="8"/>
  <c r="M17" i="8"/>
  <c r="J16" i="8"/>
  <c r="I16" i="8"/>
  <c r="M16" i="8" s="1"/>
  <c r="M15" i="8"/>
  <c r="G15" i="8"/>
  <c r="C16" i="8" s="1"/>
  <c r="G16" i="8" s="1"/>
  <c r="C17" i="8" s="1"/>
  <c r="G17" i="8" s="1"/>
  <c r="C18" i="8" s="1"/>
  <c r="G18" i="8" s="1"/>
  <c r="C19" i="8" s="1"/>
  <c r="G19" i="8" s="1"/>
  <c r="C20" i="8" s="1"/>
  <c r="G20" i="8" s="1"/>
  <c r="C21" i="8" s="1"/>
  <c r="G21" i="8" s="1"/>
  <c r="C22" i="8" s="1"/>
  <c r="G22" i="8" s="1"/>
  <c r="C23" i="8" s="1"/>
  <c r="G23" i="8" s="1"/>
  <c r="C24" i="8" s="1"/>
  <c r="G24" i="8" s="1"/>
  <c r="C25" i="8" s="1"/>
  <c r="G25" i="8" s="1"/>
  <c r="C26" i="8" s="1"/>
  <c r="G26" i="8" s="1"/>
  <c r="C27" i="8" s="1"/>
  <c r="D9" i="8"/>
  <c r="Q9" i="8" s="1"/>
  <c r="C6" i="8"/>
  <c r="G214" i="7"/>
  <c r="F214" i="7"/>
  <c r="J213" i="7"/>
  <c r="K213" i="7" s="1"/>
  <c r="H213" i="7"/>
  <c r="J212" i="7"/>
  <c r="K212" i="7" s="1"/>
  <c r="H212" i="7"/>
  <c r="J211" i="7"/>
  <c r="K211" i="7" s="1"/>
  <c r="H211" i="7"/>
  <c r="L211" i="7" s="1"/>
  <c r="J210" i="7"/>
  <c r="K210" i="7" s="1"/>
  <c r="H210" i="7"/>
  <c r="J209" i="7"/>
  <c r="K209" i="7" s="1"/>
  <c r="H209" i="7"/>
  <c r="L209" i="7" s="1"/>
  <c r="K208" i="7"/>
  <c r="J208" i="7"/>
  <c r="H208" i="7"/>
  <c r="J207" i="7"/>
  <c r="K207" i="7" s="1"/>
  <c r="H207" i="7"/>
  <c r="L207" i="7" s="1"/>
  <c r="K206" i="7"/>
  <c r="J206" i="7"/>
  <c r="H206" i="7"/>
  <c r="J205" i="7"/>
  <c r="K205" i="7" s="1"/>
  <c r="H205" i="7"/>
  <c r="J204" i="7"/>
  <c r="K204" i="7" s="1"/>
  <c r="H204" i="7"/>
  <c r="J203" i="7"/>
  <c r="K203" i="7" s="1"/>
  <c r="H203" i="7"/>
  <c r="J202" i="7"/>
  <c r="K202" i="7" s="1"/>
  <c r="H202" i="7"/>
  <c r="J201" i="7"/>
  <c r="K201" i="7" s="1"/>
  <c r="H201" i="7"/>
  <c r="L201" i="7" s="1"/>
  <c r="K200" i="7"/>
  <c r="J200" i="7"/>
  <c r="H200" i="7"/>
  <c r="J199" i="7"/>
  <c r="K199" i="7" s="1"/>
  <c r="H199" i="7"/>
  <c r="L199" i="7" s="1"/>
  <c r="J198" i="7"/>
  <c r="K198" i="7" s="1"/>
  <c r="H198" i="7"/>
  <c r="J197" i="7"/>
  <c r="K197" i="7" s="1"/>
  <c r="H197" i="7"/>
  <c r="J196" i="7"/>
  <c r="K196" i="7" s="1"/>
  <c r="H196" i="7"/>
  <c r="J195" i="7"/>
  <c r="K195" i="7" s="1"/>
  <c r="H195" i="7"/>
  <c r="L195" i="7" s="1"/>
  <c r="L190" i="7"/>
  <c r="H190" i="7"/>
  <c r="G190" i="7"/>
  <c r="K189" i="7"/>
  <c r="J189" i="7"/>
  <c r="H189" i="7"/>
  <c r="K188" i="7"/>
  <c r="L188" i="7" s="1"/>
  <c r="J188" i="7"/>
  <c r="H188" i="7"/>
  <c r="K187" i="7"/>
  <c r="J187" i="7"/>
  <c r="H187" i="7"/>
  <c r="L187" i="7" s="1"/>
  <c r="K186" i="7"/>
  <c r="L186" i="7" s="1"/>
  <c r="J186" i="7"/>
  <c r="H186" i="7"/>
  <c r="K185" i="7"/>
  <c r="J185" i="7"/>
  <c r="H185" i="7"/>
  <c r="L185" i="7" s="1"/>
  <c r="K184" i="7"/>
  <c r="L184" i="7" s="1"/>
  <c r="J184" i="7"/>
  <c r="H184" i="7"/>
  <c r="K183" i="7"/>
  <c r="J183" i="7"/>
  <c r="H183" i="7"/>
  <c r="L183" i="7" s="1"/>
  <c r="L182" i="7"/>
  <c r="K182" i="7"/>
  <c r="J182" i="7"/>
  <c r="H182" i="7"/>
  <c r="K181" i="7"/>
  <c r="J181" i="7"/>
  <c r="H181" i="7"/>
  <c r="K180" i="7"/>
  <c r="L180" i="7" s="1"/>
  <c r="J180" i="7"/>
  <c r="H180" i="7"/>
  <c r="K179" i="7"/>
  <c r="J179" i="7"/>
  <c r="H179" i="7"/>
  <c r="K178" i="7"/>
  <c r="L178" i="7" s="1"/>
  <c r="J178" i="7"/>
  <c r="H178" i="7"/>
  <c r="K177" i="7"/>
  <c r="J177" i="7"/>
  <c r="H177" i="7"/>
  <c r="L177" i="7" s="1"/>
  <c r="L176" i="7"/>
  <c r="K176" i="7"/>
  <c r="J176" i="7"/>
  <c r="H176" i="7"/>
  <c r="K175" i="7"/>
  <c r="J175" i="7"/>
  <c r="H175" i="7"/>
  <c r="L175" i="7" s="1"/>
  <c r="L174" i="7"/>
  <c r="K174" i="7"/>
  <c r="J174" i="7"/>
  <c r="H174" i="7"/>
  <c r="K173" i="7"/>
  <c r="J173" i="7"/>
  <c r="H173" i="7"/>
  <c r="K172" i="7"/>
  <c r="L172" i="7" s="1"/>
  <c r="J172" i="7"/>
  <c r="H172" i="7"/>
  <c r="K171" i="7"/>
  <c r="J171" i="7"/>
  <c r="H171" i="7"/>
  <c r="L171" i="7" s="1"/>
  <c r="K170" i="7"/>
  <c r="L170" i="7" s="1"/>
  <c r="J170" i="7"/>
  <c r="H170" i="7"/>
  <c r="K169" i="7"/>
  <c r="J169" i="7"/>
  <c r="H169" i="7"/>
  <c r="L169" i="7" s="1"/>
  <c r="K168" i="7"/>
  <c r="L168" i="7" s="1"/>
  <c r="J168" i="7"/>
  <c r="H168" i="7"/>
  <c r="K167" i="7"/>
  <c r="J167" i="7"/>
  <c r="H167" i="7"/>
  <c r="L167" i="7" s="1"/>
  <c r="L166" i="7"/>
  <c r="K166" i="7"/>
  <c r="J166" i="7"/>
  <c r="H166" i="7"/>
  <c r="K165" i="7"/>
  <c r="J165" i="7"/>
  <c r="H165" i="7"/>
  <c r="K164" i="7"/>
  <c r="L164" i="7" s="1"/>
  <c r="J164" i="7"/>
  <c r="H164" i="7"/>
  <c r="K163" i="7"/>
  <c r="J163" i="7"/>
  <c r="H163" i="7"/>
  <c r="K162" i="7"/>
  <c r="L162" i="7" s="1"/>
  <c r="J162" i="7"/>
  <c r="H162" i="7"/>
  <c r="K161" i="7"/>
  <c r="J161" i="7"/>
  <c r="H161" i="7"/>
  <c r="L161" i="7" s="1"/>
  <c r="L160" i="7"/>
  <c r="K160" i="7"/>
  <c r="J160" i="7"/>
  <c r="H160" i="7"/>
  <c r="K159" i="7"/>
  <c r="J159" i="7"/>
  <c r="H159" i="7"/>
  <c r="L159" i="7" s="1"/>
  <c r="L158" i="7"/>
  <c r="K158" i="7"/>
  <c r="J158" i="7"/>
  <c r="H158" i="7"/>
  <c r="K157" i="7"/>
  <c r="J157" i="7"/>
  <c r="H157" i="7"/>
  <c r="K156" i="7"/>
  <c r="L156" i="7" s="1"/>
  <c r="J156" i="7"/>
  <c r="H156" i="7"/>
  <c r="J155" i="7"/>
  <c r="K155" i="7" s="1"/>
  <c r="H155" i="7"/>
  <c r="K154" i="7"/>
  <c r="L154" i="7" s="1"/>
  <c r="J154" i="7"/>
  <c r="H154" i="7"/>
  <c r="J153" i="7"/>
  <c r="K153" i="7" s="1"/>
  <c r="H153" i="7"/>
  <c r="K152" i="7"/>
  <c r="L152" i="7" s="1"/>
  <c r="J152" i="7"/>
  <c r="H152" i="7"/>
  <c r="K151" i="7"/>
  <c r="J151" i="7"/>
  <c r="H151" i="7"/>
  <c r="L151" i="7" s="1"/>
  <c r="L150" i="7"/>
  <c r="K150" i="7"/>
  <c r="J150" i="7"/>
  <c r="H150" i="7"/>
  <c r="K149" i="7"/>
  <c r="J149" i="7"/>
  <c r="H149" i="7"/>
  <c r="K148" i="7"/>
  <c r="L148" i="7" s="1"/>
  <c r="J148" i="7"/>
  <c r="H148" i="7"/>
  <c r="J147" i="7"/>
  <c r="K147" i="7" s="1"/>
  <c r="H147" i="7"/>
  <c r="K146" i="7"/>
  <c r="L146" i="7" s="1"/>
  <c r="J146" i="7"/>
  <c r="H146" i="7"/>
  <c r="J145" i="7"/>
  <c r="K145" i="7" s="1"/>
  <c r="H145" i="7"/>
  <c r="L145" i="7" s="1"/>
  <c r="L144" i="7"/>
  <c r="K144" i="7"/>
  <c r="J144" i="7"/>
  <c r="H144" i="7"/>
  <c r="J143" i="7"/>
  <c r="K143" i="7" s="1"/>
  <c r="H143" i="7"/>
  <c r="L142" i="7"/>
  <c r="K142" i="7"/>
  <c r="J142" i="7"/>
  <c r="H142" i="7"/>
  <c r="K141" i="7"/>
  <c r="J141" i="7"/>
  <c r="H141" i="7"/>
  <c r="K140" i="7"/>
  <c r="L140" i="7" s="1"/>
  <c r="J140" i="7"/>
  <c r="H140" i="7"/>
  <c r="J139" i="7"/>
  <c r="K139" i="7" s="1"/>
  <c r="H139" i="7"/>
  <c r="K138" i="7"/>
  <c r="L138" i="7" s="1"/>
  <c r="J138" i="7"/>
  <c r="H138" i="7"/>
  <c r="J137" i="7"/>
  <c r="K137" i="7" s="1"/>
  <c r="H137" i="7"/>
  <c r="K136" i="7"/>
  <c r="L136" i="7" s="1"/>
  <c r="J136" i="7"/>
  <c r="H136" i="7"/>
  <c r="K135" i="7"/>
  <c r="J135" i="7"/>
  <c r="H135" i="7"/>
  <c r="L135" i="7" s="1"/>
  <c r="L134" i="7"/>
  <c r="K134" i="7"/>
  <c r="J134" i="7"/>
  <c r="H134" i="7"/>
  <c r="K133" i="7"/>
  <c r="J133" i="7"/>
  <c r="H133" i="7"/>
  <c r="K132" i="7"/>
  <c r="L132" i="7" s="1"/>
  <c r="J132" i="7"/>
  <c r="H132" i="7"/>
  <c r="J131" i="7"/>
  <c r="K131" i="7" s="1"/>
  <c r="H131" i="7"/>
  <c r="K130" i="7"/>
  <c r="L130" i="7" s="1"/>
  <c r="J130" i="7"/>
  <c r="H130" i="7"/>
  <c r="J129" i="7"/>
  <c r="K129" i="7" s="1"/>
  <c r="H129" i="7"/>
  <c r="L128" i="7"/>
  <c r="K128" i="7"/>
  <c r="J128" i="7"/>
  <c r="H128" i="7"/>
  <c r="J127" i="7"/>
  <c r="K127" i="7" s="1"/>
  <c r="H127" i="7"/>
  <c r="L126" i="7"/>
  <c r="K126" i="7"/>
  <c r="J126" i="7"/>
  <c r="H126" i="7"/>
  <c r="K125" i="7"/>
  <c r="J125" i="7"/>
  <c r="H125" i="7"/>
  <c r="K124" i="7"/>
  <c r="L124" i="7" s="1"/>
  <c r="J124" i="7"/>
  <c r="H124" i="7"/>
  <c r="J123" i="7"/>
  <c r="K123" i="7" s="1"/>
  <c r="H123" i="7"/>
  <c r="K122" i="7"/>
  <c r="L122" i="7" s="1"/>
  <c r="J122" i="7"/>
  <c r="H122" i="7"/>
  <c r="J121" i="7"/>
  <c r="K121" i="7" s="1"/>
  <c r="H121" i="7"/>
  <c r="K120" i="7"/>
  <c r="L120" i="7" s="1"/>
  <c r="J120" i="7"/>
  <c r="H120" i="7"/>
  <c r="K119" i="7"/>
  <c r="J119" i="7"/>
  <c r="H119" i="7"/>
  <c r="L118" i="7"/>
  <c r="K118" i="7"/>
  <c r="J118" i="7"/>
  <c r="H118" i="7"/>
  <c r="K117" i="7"/>
  <c r="J117" i="7"/>
  <c r="H117" i="7"/>
  <c r="K116" i="7"/>
  <c r="L116" i="7" s="1"/>
  <c r="J116" i="7"/>
  <c r="H116" i="7"/>
  <c r="J115" i="7"/>
  <c r="K115" i="7" s="1"/>
  <c r="H115" i="7"/>
  <c r="K114" i="7"/>
  <c r="L114" i="7" s="1"/>
  <c r="J114" i="7"/>
  <c r="H114" i="7"/>
  <c r="J113" i="7"/>
  <c r="K113" i="7" s="1"/>
  <c r="H113" i="7"/>
  <c r="K112" i="7"/>
  <c r="L112" i="7" s="1"/>
  <c r="J112" i="7"/>
  <c r="H112" i="7"/>
  <c r="J111" i="7"/>
  <c r="K111" i="7" s="1"/>
  <c r="H111" i="7"/>
  <c r="L110" i="7"/>
  <c r="K110" i="7"/>
  <c r="J110" i="7"/>
  <c r="H110" i="7"/>
  <c r="K109" i="7"/>
  <c r="J109" i="7"/>
  <c r="H109" i="7"/>
  <c r="K108" i="7"/>
  <c r="L108" i="7" s="1"/>
  <c r="J108" i="7"/>
  <c r="H108" i="7"/>
  <c r="J107" i="7"/>
  <c r="K107" i="7" s="1"/>
  <c r="H107" i="7"/>
  <c r="K106" i="7"/>
  <c r="L106" i="7" s="1"/>
  <c r="J106" i="7"/>
  <c r="H106" i="7"/>
  <c r="K105" i="7"/>
  <c r="J105" i="7"/>
  <c r="H105" i="7"/>
  <c r="L105" i="7" s="1"/>
  <c r="K104" i="7"/>
  <c r="L104" i="7" s="1"/>
  <c r="J104" i="7"/>
  <c r="H104" i="7"/>
  <c r="J103" i="7"/>
  <c r="K103" i="7" s="1"/>
  <c r="H103" i="7"/>
  <c r="L102" i="7"/>
  <c r="K102" i="7"/>
  <c r="J102" i="7"/>
  <c r="H102" i="7"/>
  <c r="K101" i="7"/>
  <c r="J101" i="7"/>
  <c r="H101" i="7"/>
  <c r="K100" i="7"/>
  <c r="L100" i="7" s="1"/>
  <c r="J100" i="7"/>
  <c r="H100" i="7"/>
  <c r="J99" i="7"/>
  <c r="K99" i="7" s="1"/>
  <c r="H99" i="7"/>
  <c r="L98" i="7"/>
  <c r="K98" i="7"/>
  <c r="J98" i="7"/>
  <c r="H98" i="7"/>
  <c r="J97" i="7"/>
  <c r="K97" i="7" s="1"/>
  <c r="H97" i="7"/>
  <c r="K96" i="7"/>
  <c r="L96" i="7" s="1"/>
  <c r="J96" i="7"/>
  <c r="H96" i="7"/>
  <c r="J95" i="7"/>
  <c r="K95" i="7" s="1"/>
  <c r="H95" i="7"/>
  <c r="L94" i="7"/>
  <c r="K94" i="7"/>
  <c r="J94" i="7"/>
  <c r="H94" i="7"/>
  <c r="K93" i="7"/>
  <c r="J93" i="7"/>
  <c r="H93" i="7"/>
  <c r="K92" i="7"/>
  <c r="L92" i="7" s="1"/>
  <c r="J92" i="7"/>
  <c r="H92" i="7"/>
  <c r="J91" i="7"/>
  <c r="K91" i="7" s="1"/>
  <c r="H91" i="7"/>
  <c r="J90" i="7"/>
  <c r="K90" i="7" s="1"/>
  <c r="L90" i="7" s="1"/>
  <c r="H90" i="7"/>
  <c r="K89" i="7"/>
  <c r="J89" i="7"/>
  <c r="H89" i="7"/>
  <c r="L89" i="7" s="1"/>
  <c r="J88" i="7"/>
  <c r="K88" i="7" s="1"/>
  <c r="L88" i="7" s="1"/>
  <c r="H88" i="7"/>
  <c r="J87" i="7"/>
  <c r="K87" i="7" s="1"/>
  <c r="H87" i="7"/>
  <c r="J86" i="7"/>
  <c r="K86" i="7" s="1"/>
  <c r="L86" i="7" s="1"/>
  <c r="H86" i="7"/>
  <c r="K85" i="7"/>
  <c r="J85" i="7"/>
  <c r="H85" i="7"/>
  <c r="K84" i="7"/>
  <c r="L84" i="7" s="1"/>
  <c r="J84" i="7"/>
  <c r="H84" i="7"/>
  <c r="J83" i="7"/>
  <c r="K83" i="7" s="1"/>
  <c r="H83" i="7"/>
  <c r="J82" i="7"/>
  <c r="K82" i="7" s="1"/>
  <c r="L82" i="7" s="1"/>
  <c r="H82" i="7"/>
  <c r="J81" i="7"/>
  <c r="K81" i="7" s="1"/>
  <c r="H81" i="7"/>
  <c r="K80" i="7"/>
  <c r="L80" i="7" s="1"/>
  <c r="J80" i="7"/>
  <c r="H80" i="7"/>
  <c r="J79" i="7"/>
  <c r="K79" i="7" s="1"/>
  <c r="H79" i="7"/>
  <c r="J78" i="7"/>
  <c r="K78" i="7" s="1"/>
  <c r="L78" i="7" s="1"/>
  <c r="H78" i="7"/>
  <c r="K77" i="7"/>
  <c r="J77" i="7"/>
  <c r="H77" i="7"/>
  <c r="K76" i="7"/>
  <c r="L76" i="7" s="1"/>
  <c r="J76" i="7"/>
  <c r="H76" i="7"/>
  <c r="J75" i="7"/>
  <c r="K75" i="7" s="1"/>
  <c r="H75" i="7"/>
  <c r="J74" i="7"/>
  <c r="K74" i="7" s="1"/>
  <c r="L74" i="7" s="1"/>
  <c r="H74" i="7"/>
  <c r="K73" i="7"/>
  <c r="J73" i="7"/>
  <c r="H73" i="7"/>
  <c r="L73" i="7" s="1"/>
  <c r="J72" i="7"/>
  <c r="K72" i="7" s="1"/>
  <c r="L72" i="7" s="1"/>
  <c r="H72" i="7"/>
  <c r="J71" i="7"/>
  <c r="K71" i="7" s="1"/>
  <c r="H71" i="7"/>
  <c r="J70" i="7"/>
  <c r="K70" i="7" s="1"/>
  <c r="L70" i="7" s="1"/>
  <c r="H70" i="7"/>
  <c r="K69" i="7"/>
  <c r="J69" i="7"/>
  <c r="H69" i="7"/>
  <c r="K68" i="7"/>
  <c r="L68" i="7" s="1"/>
  <c r="J68" i="7"/>
  <c r="H68" i="7"/>
  <c r="J67" i="7"/>
  <c r="K67" i="7" s="1"/>
  <c r="H67" i="7"/>
  <c r="J66" i="7"/>
  <c r="K66" i="7" s="1"/>
  <c r="L66" i="7" s="1"/>
  <c r="H66" i="7"/>
  <c r="J65" i="7"/>
  <c r="K65" i="7" s="1"/>
  <c r="H65" i="7"/>
  <c r="L65" i="7" s="1"/>
  <c r="K64" i="7"/>
  <c r="L64" i="7" s="1"/>
  <c r="J64" i="7"/>
  <c r="H64" i="7"/>
  <c r="J63" i="7"/>
  <c r="K63" i="7" s="1"/>
  <c r="H63" i="7"/>
  <c r="J62" i="7"/>
  <c r="K62" i="7" s="1"/>
  <c r="L62" i="7" s="1"/>
  <c r="H62" i="7"/>
  <c r="K61" i="7"/>
  <c r="J61" i="7"/>
  <c r="H61" i="7"/>
  <c r="K60" i="7"/>
  <c r="L60" i="7" s="1"/>
  <c r="J60" i="7"/>
  <c r="H60" i="7"/>
  <c r="J59" i="7"/>
  <c r="K59" i="7" s="1"/>
  <c r="H59" i="7"/>
  <c r="J58" i="7"/>
  <c r="K58" i="7" s="1"/>
  <c r="L58" i="7" s="1"/>
  <c r="H58" i="7"/>
  <c r="K57" i="7"/>
  <c r="J57" i="7"/>
  <c r="H57" i="7"/>
  <c r="L57" i="7" s="1"/>
  <c r="J56" i="7"/>
  <c r="K56" i="7" s="1"/>
  <c r="L56" i="7" s="1"/>
  <c r="H56" i="7"/>
  <c r="J55" i="7"/>
  <c r="K55" i="7" s="1"/>
  <c r="H55" i="7"/>
  <c r="L54" i="7"/>
  <c r="J54" i="7"/>
  <c r="K54" i="7" s="1"/>
  <c r="H54" i="7"/>
  <c r="K53" i="7"/>
  <c r="J53" i="7"/>
  <c r="H53" i="7"/>
  <c r="K52" i="7"/>
  <c r="L52" i="7" s="1"/>
  <c r="J52" i="7"/>
  <c r="H52" i="7"/>
  <c r="J51" i="7"/>
  <c r="K51" i="7" s="1"/>
  <c r="H51" i="7"/>
  <c r="J50" i="7"/>
  <c r="K50" i="7" s="1"/>
  <c r="L50" i="7" s="1"/>
  <c r="H50" i="7"/>
  <c r="J49" i="7"/>
  <c r="K49" i="7" s="1"/>
  <c r="H49" i="7"/>
  <c r="L49" i="7" s="1"/>
  <c r="K48" i="7"/>
  <c r="L48" i="7" s="1"/>
  <c r="J48" i="7"/>
  <c r="H48" i="7"/>
  <c r="J47" i="7"/>
  <c r="K47" i="7" s="1"/>
  <c r="H47" i="7"/>
  <c r="L47" i="7" s="1"/>
  <c r="J46" i="7"/>
  <c r="K46" i="7" s="1"/>
  <c r="L46" i="7" s="1"/>
  <c r="H46" i="7"/>
  <c r="K45" i="7"/>
  <c r="J45" i="7"/>
  <c r="H45" i="7"/>
  <c r="K44" i="7"/>
  <c r="L44" i="7" s="1"/>
  <c r="J44" i="7"/>
  <c r="H44" i="7"/>
  <c r="J43" i="7"/>
  <c r="K43" i="7" s="1"/>
  <c r="H43" i="7"/>
  <c r="K42" i="7"/>
  <c r="L42" i="7" s="1"/>
  <c r="J42" i="7"/>
  <c r="H42" i="7"/>
  <c r="K41" i="7"/>
  <c r="J41" i="7"/>
  <c r="H41" i="7"/>
  <c r="L41" i="7" s="1"/>
  <c r="J40" i="7"/>
  <c r="K40" i="7" s="1"/>
  <c r="L40" i="7" s="1"/>
  <c r="H40" i="7"/>
  <c r="J39" i="7"/>
  <c r="K39" i="7" s="1"/>
  <c r="H39" i="7"/>
  <c r="J38" i="7"/>
  <c r="K38" i="7" s="1"/>
  <c r="L38" i="7" s="1"/>
  <c r="H38" i="7"/>
  <c r="K37" i="7"/>
  <c r="J37" i="7"/>
  <c r="H37" i="7"/>
  <c r="K36" i="7"/>
  <c r="L36" i="7" s="1"/>
  <c r="J36" i="7"/>
  <c r="H36" i="7"/>
  <c r="K35" i="7"/>
  <c r="J35" i="7"/>
  <c r="H35" i="7"/>
  <c r="J34" i="7"/>
  <c r="K34" i="7" s="1"/>
  <c r="L34" i="7" s="1"/>
  <c r="H34" i="7"/>
  <c r="K33" i="7"/>
  <c r="L33" i="7" s="1"/>
  <c r="J33" i="7"/>
  <c r="H33" i="7"/>
  <c r="J32" i="7"/>
  <c r="K32" i="7" s="1"/>
  <c r="L32" i="7" s="1"/>
  <c r="H32" i="7"/>
  <c r="J31" i="7"/>
  <c r="K31" i="7" s="1"/>
  <c r="L31" i="7" s="1"/>
  <c r="H31" i="7"/>
  <c r="J30" i="7"/>
  <c r="K30" i="7" s="1"/>
  <c r="H30" i="7"/>
  <c r="J29" i="7"/>
  <c r="K29" i="7" s="1"/>
  <c r="L29" i="7" s="1"/>
  <c r="H29" i="7"/>
  <c r="J28" i="7"/>
  <c r="K28" i="7" s="1"/>
  <c r="H28" i="7"/>
  <c r="L28" i="7" s="1"/>
  <c r="J27" i="7"/>
  <c r="K27" i="7" s="1"/>
  <c r="L27" i="7" s="1"/>
  <c r="H27" i="7"/>
  <c r="J26" i="7"/>
  <c r="K26" i="7" s="1"/>
  <c r="H26" i="7"/>
  <c r="L26" i="7" s="1"/>
  <c r="J25" i="7"/>
  <c r="K25" i="7" s="1"/>
  <c r="L25" i="7" s="1"/>
  <c r="H25" i="7"/>
  <c r="J24" i="7"/>
  <c r="K24" i="7" s="1"/>
  <c r="H24" i="7"/>
  <c r="L24" i="7" s="1"/>
  <c r="J23" i="7"/>
  <c r="K23" i="7" s="1"/>
  <c r="L23" i="7" s="1"/>
  <c r="H23" i="7"/>
  <c r="J22" i="7"/>
  <c r="K22" i="7" s="1"/>
  <c r="H22" i="7"/>
  <c r="L22" i="7" s="1"/>
  <c r="K21" i="7"/>
  <c r="L21" i="7" s="1"/>
  <c r="J21" i="7"/>
  <c r="H21" i="7"/>
  <c r="J20" i="7"/>
  <c r="K20" i="7" s="1"/>
  <c r="H20" i="7"/>
  <c r="L20" i="7" s="1"/>
  <c r="K19" i="7"/>
  <c r="L19" i="7" s="1"/>
  <c r="J19" i="7"/>
  <c r="H19" i="7"/>
  <c r="J18" i="7"/>
  <c r="K18" i="7" s="1"/>
  <c r="H18" i="7"/>
  <c r="K17" i="7"/>
  <c r="L17" i="7" s="1"/>
  <c r="J17" i="7"/>
  <c r="H17" i="7"/>
  <c r="J16" i="7"/>
  <c r="K16" i="7" s="1"/>
  <c r="H16" i="7"/>
  <c r="J15" i="7"/>
  <c r="K15" i="7" s="1"/>
  <c r="L15" i="7" s="1"/>
  <c r="H15" i="7"/>
  <c r="J14" i="7"/>
  <c r="K14" i="7" s="1"/>
  <c r="H14" i="7"/>
  <c r="J13" i="7"/>
  <c r="K13" i="7" s="1"/>
  <c r="L13" i="7" s="1"/>
  <c r="H13" i="7"/>
  <c r="J12" i="7"/>
  <c r="K12" i="7" s="1"/>
  <c r="H12" i="7"/>
  <c r="L12" i="7" s="1"/>
  <c r="J11" i="7"/>
  <c r="K11" i="7" s="1"/>
  <c r="L11" i="7" s="1"/>
  <c r="H11" i="7"/>
  <c r="J10" i="7"/>
  <c r="K10" i="7" s="1"/>
  <c r="H10" i="7"/>
  <c r="L10" i="7" s="1"/>
  <c r="J9" i="7"/>
  <c r="K9" i="7" s="1"/>
  <c r="L9" i="7" s="1"/>
  <c r="H9" i="7"/>
  <c r="J8" i="7"/>
  <c r="K8" i="7" s="1"/>
  <c r="H8" i="7"/>
  <c r="L8" i="7" s="1"/>
  <c r="J7" i="7"/>
  <c r="K7" i="7" s="1"/>
  <c r="L7" i="7" s="1"/>
  <c r="H7" i="7"/>
  <c r="J6" i="7"/>
  <c r="K6" i="7" s="1"/>
  <c r="H6" i="7"/>
  <c r="L6" i="7" s="1"/>
  <c r="K5" i="7"/>
  <c r="L5" i="7" s="1"/>
  <c r="J5" i="7"/>
  <c r="H5" i="7"/>
  <c r="J4" i="7"/>
  <c r="K4" i="7" s="1"/>
  <c r="H4" i="7"/>
  <c r="L4" i="7" s="1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P112" i="5"/>
  <c r="Q112" i="5" s="1"/>
  <c r="M112" i="5"/>
  <c r="H112" i="5"/>
  <c r="B112" i="5"/>
  <c r="Q111" i="5"/>
  <c r="P111" i="5"/>
  <c r="N111" i="5"/>
  <c r="M111" i="5"/>
  <c r="H111" i="5"/>
  <c r="R111" i="5" s="1"/>
  <c r="B111" i="5"/>
  <c r="R110" i="5"/>
  <c r="P110" i="5"/>
  <c r="Q110" i="5" s="1"/>
  <c r="N110" i="5"/>
  <c r="M110" i="5"/>
  <c r="H110" i="5"/>
  <c r="B110" i="5"/>
  <c r="R109" i="5"/>
  <c r="Q109" i="5"/>
  <c r="P109" i="5"/>
  <c r="M109" i="5"/>
  <c r="H109" i="5"/>
  <c r="N109" i="5" s="1"/>
  <c r="B109" i="5"/>
  <c r="P108" i="5"/>
  <c r="Q108" i="5" s="1"/>
  <c r="M108" i="5"/>
  <c r="H108" i="5"/>
  <c r="B108" i="5"/>
  <c r="P107" i="5"/>
  <c r="Q107" i="5" s="1"/>
  <c r="R107" i="5" s="1"/>
  <c r="N107" i="5"/>
  <c r="M107" i="5"/>
  <c r="H107" i="5"/>
  <c r="B107" i="5"/>
  <c r="R106" i="5"/>
  <c r="P106" i="5"/>
  <c r="Q106" i="5" s="1"/>
  <c r="N106" i="5"/>
  <c r="M106" i="5"/>
  <c r="H106" i="5"/>
  <c r="B106" i="5"/>
  <c r="Q105" i="5"/>
  <c r="P105" i="5"/>
  <c r="M105" i="5"/>
  <c r="H105" i="5"/>
  <c r="N105" i="5" s="1"/>
  <c r="P104" i="5"/>
  <c r="Q104" i="5" s="1"/>
  <c r="R104" i="5" s="1"/>
  <c r="N104" i="5"/>
  <c r="M104" i="5"/>
  <c r="H104" i="5"/>
  <c r="P103" i="5"/>
  <c r="Q103" i="5" s="1"/>
  <c r="R103" i="5" s="1"/>
  <c r="M103" i="5"/>
  <c r="H103" i="5"/>
  <c r="N103" i="5" s="1"/>
  <c r="P102" i="5"/>
  <c r="Q102" i="5" s="1"/>
  <c r="R102" i="5" s="1"/>
  <c r="N102" i="5"/>
  <c r="M102" i="5"/>
  <c r="H102" i="5"/>
  <c r="Q101" i="5"/>
  <c r="P101" i="5"/>
  <c r="M101" i="5"/>
  <c r="H101" i="5"/>
  <c r="N101" i="5" s="1"/>
  <c r="P100" i="5"/>
  <c r="Q100" i="5" s="1"/>
  <c r="R100" i="5" s="1"/>
  <c r="N100" i="5"/>
  <c r="M100" i="5"/>
  <c r="H100" i="5"/>
  <c r="P99" i="5"/>
  <c r="Q99" i="5" s="1"/>
  <c r="M99" i="5"/>
  <c r="H99" i="5"/>
  <c r="N99" i="5" s="1"/>
  <c r="P98" i="5"/>
  <c r="Q98" i="5" s="1"/>
  <c r="R98" i="5" s="1"/>
  <c r="N98" i="5"/>
  <c r="M98" i="5"/>
  <c r="H98" i="5"/>
  <c r="Q97" i="5"/>
  <c r="P97" i="5"/>
  <c r="M97" i="5"/>
  <c r="H97" i="5"/>
  <c r="N97" i="5" s="1"/>
  <c r="P96" i="5"/>
  <c r="Q96" i="5" s="1"/>
  <c r="R96" i="5" s="1"/>
  <c r="N96" i="5"/>
  <c r="M96" i="5"/>
  <c r="H96" i="5"/>
  <c r="P95" i="5"/>
  <c r="Q95" i="5" s="1"/>
  <c r="M95" i="5"/>
  <c r="H95" i="5"/>
  <c r="N95" i="5" s="1"/>
  <c r="P94" i="5"/>
  <c r="Q94" i="5" s="1"/>
  <c r="R94" i="5" s="1"/>
  <c r="N94" i="5"/>
  <c r="M94" i="5"/>
  <c r="H94" i="5"/>
  <c r="Q93" i="5"/>
  <c r="R93" i="5" s="1"/>
  <c r="P93" i="5"/>
  <c r="M93" i="5"/>
  <c r="H93" i="5"/>
  <c r="N93" i="5" s="1"/>
  <c r="P92" i="5"/>
  <c r="Q92" i="5" s="1"/>
  <c r="R92" i="5" s="1"/>
  <c r="N92" i="5"/>
  <c r="M92" i="5"/>
  <c r="H92" i="5"/>
  <c r="Q91" i="5"/>
  <c r="P91" i="5"/>
  <c r="M91" i="5"/>
  <c r="H91" i="5"/>
  <c r="N91" i="5" s="1"/>
  <c r="P90" i="5"/>
  <c r="Q90" i="5" s="1"/>
  <c r="R90" i="5" s="1"/>
  <c r="N90" i="5"/>
  <c r="M90" i="5"/>
  <c r="H90" i="5"/>
  <c r="R89" i="5"/>
  <c r="Q89" i="5"/>
  <c r="P89" i="5"/>
  <c r="M89" i="5"/>
  <c r="H89" i="5"/>
  <c r="N89" i="5" s="1"/>
  <c r="P88" i="5"/>
  <c r="Q88" i="5" s="1"/>
  <c r="R88" i="5" s="1"/>
  <c r="N88" i="5"/>
  <c r="M88" i="5"/>
  <c r="H88" i="5"/>
  <c r="Q87" i="5"/>
  <c r="P87" i="5"/>
  <c r="M87" i="5"/>
  <c r="H87" i="5"/>
  <c r="N87" i="5" s="1"/>
  <c r="P86" i="5"/>
  <c r="Q86" i="5" s="1"/>
  <c r="R86" i="5" s="1"/>
  <c r="N86" i="5"/>
  <c r="M86" i="5"/>
  <c r="H86" i="5"/>
  <c r="R85" i="5"/>
  <c r="Q85" i="5"/>
  <c r="P85" i="5"/>
  <c r="M85" i="5"/>
  <c r="H85" i="5"/>
  <c r="N85" i="5" s="1"/>
  <c r="R84" i="5"/>
  <c r="P84" i="5"/>
  <c r="Q84" i="5" s="1"/>
  <c r="N84" i="5"/>
  <c r="M84" i="5"/>
  <c r="H84" i="5"/>
  <c r="Q83" i="5"/>
  <c r="R83" i="5" s="1"/>
  <c r="P83" i="5"/>
  <c r="M83" i="5"/>
  <c r="H83" i="5"/>
  <c r="N83" i="5" s="1"/>
  <c r="P82" i="5"/>
  <c r="Q82" i="5" s="1"/>
  <c r="R82" i="5" s="1"/>
  <c r="N82" i="5"/>
  <c r="M82" i="5"/>
  <c r="H82" i="5"/>
  <c r="R81" i="5"/>
  <c r="Q81" i="5"/>
  <c r="P81" i="5"/>
  <c r="M81" i="5"/>
  <c r="H81" i="5"/>
  <c r="N81" i="5" s="1"/>
  <c r="R80" i="5"/>
  <c r="P80" i="5"/>
  <c r="Q80" i="5" s="1"/>
  <c r="N80" i="5"/>
  <c r="M80" i="5"/>
  <c r="H80" i="5"/>
  <c r="P79" i="5"/>
  <c r="Q79" i="5" s="1"/>
  <c r="R79" i="5" s="1"/>
  <c r="M79" i="5"/>
  <c r="H79" i="5"/>
  <c r="N79" i="5" s="1"/>
  <c r="P78" i="5"/>
  <c r="Q78" i="5" s="1"/>
  <c r="R78" i="5" s="1"/>
  <c r="N78" i="5"/>
  <c r="M78" i="5"/>
  <c r="H78" i="5"/>
  <c r="Q77" i="5"/>
  <c r="P77" i="5"/>
  <c r="M77" i="5"/>
  <c r="H77" i="5"/>
  <c r="N77" i="5" s="1"/>
  <c r="R76" i="5"/>
  <c r="P76" i="5"/>
  <c r="Q76" i="5" s="1"/>
  <c r="N76" i="5"/>
  <c r="M76" i="5"/>
  <c r="H76" i="5"/>
  <c r="P75" i="5"/>
  <c r="Q75" i="5" s="1"/>
  <c r="R75" i="5" s="1"/>
  <c r="M75" i="5"/>
  <c r="H75" i="5"/>
  <c r="N75" i="5" s="1"/>
  <c r="P74" i="5"/>
  <c r="Q74" i="5" s="1"/>
  <c r="N74" i="5"/>
  <c r="M74" i="5"/>
  <c r="H74" i="5"/>
  <c r="Q73" i="5"/>
  <c r="P73" i="5"/>
  <c r="M73" i="5"/>
  <c r="H73" i="5"/>
  <c r="N73" i="5" s="1"/>
  <c r="P72" i="5"/>
  <c r="Q72" i="5" s="1"/>
  <c r="R72" i="5" s="1"/>
  <c r="N72" i="5"/>
  <c r="M72" i="5"/>
  <c r="H72" i="5"/>
  <c r="P71" i="5"/>
  <c r="Q71" i="5" s="1"/>
  <c r="R71" i="5" s="1"/>
  <c r="M71" i="5"/>
  <c r="H71" i="5"/>
  <c r="N71" i="5" s="1"/>
  <c r="P70" i="5"/>
  <c r="Q70" i="5" s="1"/>
  <c r="N70" i="5"/>
  <c r="M70" i="5"/>
  <c r="H70" i="5"/>
  <c r="R70" i="5" s="1"/>
  <c r="Q69" i="5"/>
  <c r="P69" i="5"/>
  <c r="M69" i="5"/>
  <c r="H69" i="5"/>
  <c r="N69" i="5" s="1"/>
  <c r="P68" i="5"/>
  <c r="Q68" i="5" s="1"/>
  <c r="R68" i="5" s="1"/>
  <c r="N68" i="5"/>
  <c r="M68" i="5"/>
  <c r="H68" i="5"/>
  <c r="P67" i="5"/>
  <c r="Q67" i="5" s="1"/>
  <c r="M67" i="5"/>
  <c r="H67" i="5"/>
  <c r="N67" i="5" s="1"/>
  <c r="P66" i="5"/>
  <c r="Q66" i="5" s="1"/>
  <c r="N66" i="5"/>
  <c r="M66" i="5"/>
  <c r="H66" i="5"/>
  <c r="Q65" i="5"/>
  <c r="P65" i="5"/>
  <c r="M65" i="5"/>
  <c r="H65" i="5"/>
  <c r="N65" i="5" s="1"/>
  <c r="P64" i="5"/>
  <c r="Q64" i="5" s="1"/>
  <c r="R64" i="5" s="1"/>
  <c r="N64" i="5"/>
  <c r="M64" i="5"/>
  <c r="H64" i="5"/>
  <c r="P63" i="5"/>
  <c r="Q63" i="5" s="1"/>
  <c r="N8" i="3" s="1"/>
  <c r="C24" i="1" s="1"/>
  <c r="M63" i="5"/>
  <c r="H63" i="5"/>
  <c r="N63" i="5" s="1"/>
  <c r="P62" i="5"/>
  <c r="Q62" i="5" s="1"/>
  <c r="N62" i="5"/>
  <c r="M62" i="5"/>
  <c r="H62" i="5"/>
  <c r="R62" i="5" s="1"/>
  <c r="Q61" i="5"/>
  <c r="R61" i="5" s="1"/>
  <c r="P61" i="5"/>
  <c r="M61" i="5"/>
  <c r="H61" i="5"/>
  <c r="N61" i="5" s="1"/>
  <c r="P60" i="5"/>
  <c r="Q60" i="5" s="1"/>
  <c r="R60" i="5" s="1"/>
  <c r="N60" i="5"/>
  <c r="M60" i="5"/>
  <c r="H60" i="5"/>
  <c r="Q59" i="5"/>
  <c r="P59" i="5"/>
  <c r="M59" i="5"/>
  <c r="H59" i="5"/>
  <c r="N59" i="5" s="1"/>
  <c r="P58" i="5"/>
  <c r="Q58" i="5" s="1"/>
  <c r="N58" i="5"/>
  <c r="M58" i="5"/>
  <c r="H58" i="5"/>
  <c r="R57" i="5"/>
  <c r="Q57" i="5"/>
  <c r="P57" i="5"/>
  <c r="M57" i="5"/>
  <c r="H57" i="5"/>
  <c r="N57" i="5" s="1"/>
  <c r="P56" i="5"/>
  <c r="Q56" i="5" s="1"/>
  <c r="R56" i="5" s="1"/>
  <c r="N56" i="5"/>
  <c r="M56" i="5"/>
  <c r="H56" i="5"/>
  <c r="Q55" i="5"/>
  <c r="P55" i="5"/>
  <c r="M55" i="5"/>
  <c r="H55" i="5"/>
  <c r="N55" i="5" s="1"/>
  <c r="P54" i="5"/>
  <c r="Q54" i="5" s="1"/>
  <c r="N54" i="5"/>
  <c r="M54" i="5"/>
  <c r="H54" i="5"/>
  <c r="R53" i="5"/>
  <c r="Q53" i="5"/>
  <c r="P53" i="5"/>
  <c r="M53" i="5"/>
  <c r="H53" i="5"/>
  <c r="N53" i="5" s="1"/>
  <c r="R52" i="5"/>
  <c r="P52" i="5"/>
  <c r="Q52" i="5" s="1"/>
  <c r="N52" i="5"/>
  <c r="M52" i="5"/>
  <c r="H52" i="5"/>
  <c r="Q51" i="5"/>
  <c r="R51" i="5" s="1"/>
  <c r="P51" i="5"/>
  <c r="M51" i="5"/>
  <c r="H51" i="5"/>
  <c r="N51" i="5" s="1"/>
  <c r="P50" i="5"/>
  <c r="Q50" i="5" s="1"/>
  <c r="N50" i="5"/>
  <c r="M50" i="5"/>
  <c r="H50" i="5"/>
  <c r="R50" i="5" s="1"/>
  <c r="R49" i="5"/>
  <c r="Q49" i="5"/>
  <c r="P49" i="5"/>
  <c r="M49" i="5"/>
  <c r="H49" i="5"/>
  <c r="N49" i="5" s="1"/>
  <c r="R48" i="5"/>
  <c r="P48" i="5"/>
  <c r="Q48" i="5" s="1"/>
  <c r="N48" i="5"/>
  <c r="M48" i="5"/>
  <c r="H48" i="5"/>
  <c r="P47" i="5"/>
  <c r="Q47" i="5" s="1"/>
  <c r="R47" i="5" s="1"/>
  <c r="M47" i="5"/>
  <c r="H47" i="5"/>
  <c r="N47" i="5" s="1"/>
  <c r="P46" i="5"/>
  <c r="Q46" i="5" s="1"/>
  <c r="N46" i="5"/>
  <c r="G46" i="5"/>
  <c r="H46" i="5" s="1"/>
  <c r="P45" i="5"/>
  <c r="Q45" i="5" s="1"/>
  <c r="M45" i="5"/>
  <c r="H45" i="5"/>
  <c r="R45" i="5" s="1"/>
  <c r="Q44" i="5"/>
  <c r="P44" i="5"/>
  <c r="H44" i="5"/>
  <c r="G44" i="5"/>
  <c r="M44" i="5" s="1"/>
  <c r="P43" i="5"/>
  <c r="Q43" i="5" s="1"/>
  <c r="R43" i="5" s="1"/>
  <c r="N43" i="5"/>
  <c r="M43" i="5"/>
  <c r="H43" i="5"/>
  <c r="Q42" i="5"/>
  <c r="P42" i="5"/>
  <c r="M42" i="5"/>
  <c r="H42" i="5"/>
  <c r="N42" i="5" s="1"/>
  <c r="P41" i="5"/>
  <c r="Q41" i="5" s="1"/>
  <c r="R41" i="5" s="1"/>
  <c r="N41" i="5"/>
  <c r="M41" i="5"/>
  <c r="H41" i="5"/>
  <c r="R40" i="5"/>
  <c r="Q40" i="5"/>
  <c r="P40" i="5"/>
  <c r="M40" i="5"/>
  <c r="H40" i="5"/>
  <c r="N40" i="5" s="1"/>
  <c r="P39" i="5"/>
  <c r="Q39" i="5" s="1"/>
  <c r="R39" i="5" s="1"/>
  <c r="N39" i="5"/>
  <c r="M39" i="5"/>
  <c r="H39" i="5"/>
  <c r="Q38" i="5"/>
  <c r="P38" i="5"/>
  <c r="M38" i="5"/>
  <c r="H38" i="5"/>
  <c r="N38" i="5" s="1"/>
  <c r="P37" i="5"/>
  <c r="Q37" i="5" s="1"/>
  <c r="G37" i="5"/>
  <c r="H37" i="5" s="1"/>
  <c r="P36" i="5"/>
  <c r="Q36" i="5" s="1"/>
  <c r="N36" i="5"/>
  <c r="M36" i="5"/>
  <c r="H36" i="5"/>
  <c r="R36" i="5" s="1"/>
  <c r="P35" i="5"/>
  <c r="Q35" i="5" s="1"/>
  <c r="M35" i="5"/>
  <c r="H35" i="5"/>
  <c r="R34" i="5"/>
  <c r="Q34" i="5"/>
  <c r="P34" i="5"/>
  <c r="M34" i="5"/>
  <c r="H34" i="5"/>
  <c r="N34" i="5" s="1"/>
  <c r="P33" i="5"/>
  <c r="Q33" i="5" s="1"/>
  <c r="M33" i="5"/>
  <c r="G33" i="5"/>
  <c r="H33" i="5" s="1"/>
  <c r="P32" i="5"/>
  <c r="Q32" i="5" s="1"/>
  <c r="N32" i="5"/>
  <c r="M32" i="5"/>
  <c r="H32" i="5"/>
  <c r="R32" i="5" s="1"/>
  <c r="P31" i="5"/>
  <c r="Q31" i="5" s="1"/>
  <c r="M31" i="5"/>
  <c r="H31" i="5"/>
  <c r="Q30" i="5"/>
  <c r="R30" i="5" s="1"/>
  <c r="P30" i="5"/>
  <c r="M30" i="5"/>
  <c r="H30" i="5"/>
  <c r="N30" i="5" s="1"/>
  <c r="Q29" i="5"/>
  <c r="R29" i="5" s="1"/>
  <c r="P29" i="5"/>
  <c r="N29" i="5"/>
  <c r="M29" i="5"/>
  <c r="H29" i="5"/>
  <c r="P28" i="5"/>
  <c r="Q28" i="5" s="1"/>
  <c r="N28" i="5"/>
  <c r="M28" i="5"/>
  <c r="H28" i="5"/>
  <c r="R28" i="5" s="1"/>
  <c r="P27" i="5"/>
  <c r="Q27" i="5" s="1"/>
  <c r="M27" i="5"/>
  <c r="H27" i="5"/>
  <c r="Q26" i="5"/>
  <c r="R26" i="5" s="1"/>
  <c r="P26" i="5"/>
  <c r="M26" i="5"/>
  <c r="H26" i="5"/>
  <c r="N26" i="5" s="1"/>
  <c r="Q25" i="5"/>
  <c r="R25" i="5" s="1"/>
  <c r="P25" i="5"/>
  <c r="N25" i="5"/>
  <c r="M25" i="5"/>
  <c r="H25" i="5"/>
  <c r="P24" i="5"/>
  <c r="Q24" i="5" s="1"/>
  <c r="N24" i="5"/>
  <c r="M24" i="5"/>
  <c r="H24" i="5"/>
  <c r="R24" i="5" s="1"/>
  <c r="G24" i="5"/>
  <c r="Q23" i="5"/>
  <c r="P23" i="5"/>
  <c r="N23" i="5"/>
  <c r="M23" i="5"/>
  <c r="H23" i="5"/>
  <c r="R23" i="5" s="1"/>
  <c r="P22" i="5"/>
  <c r="Q22" i="5" s="1"/>
  <c r="M22" i="5"/>
  <c r="H22" i="5"/>
  <c r="N22" i="5" s="1"/>
  <c r="P21" i="5"/>
  <c r="Q21" i="5" s="1"/>
  <c r="R21" i="5" s="1"/>
  <c r="M21" i="5"/>
  <c r="H21" i="5"/>
  <c r="N21" i="5" s="1"/>
  <c r="P20" i="5"/>
  <c r="Q20" i="5" s="1"/>
  <c r="R20" i="5" s="1"/>
  <c r="N20" i="5"/>
  <c r="M20" i="5"/>
  <c r="H20" i="5"/>
  <c r="Q19" i="5"/>
  <c r="P19" i="5"/>
  <c r="N19" i="5"/>
  <c r="M19" i="5"/>
  <c r="H19" i="5"/>
  <c r="R19" i="5" s="1"/>
  <c r="P18" i="5"/>
  <c r="Q18" i="5" s="1"/>
  <c r="M18" i="5"/>
  <c r="H18" i="5"/>
  <c r="N18" i="5" s="1"/>
  <c r="P17" i="5"/>
  <c r="Q17" i="5" s="1"/>
  <c r="R17" i="5" s="1"/>
  <c r="M17" i="5"/>
  <c r="H17" i="5"/>
  <c r="N17" i="5" s="1"/>
  <c r="P16" i="5"/>
  <c r="Q16" i="5" s="1"/>
  <c r="R16" i="5" s="1"/>
  <c r="N16" i="5"/>
  <c r="M16" i="5"/>
  <c r="H16" i="5"/>
  <c r="Q15" i="5"/>
  <c r="P15" i="5"/>
  <c r="M15" i="5"/>
  <c r="G15" i="5"/>
  <c r="H15" i="5" s="1"/>
  <c r="P14" i="5"/>
  <c r="Q14" i="5" s="1"/>
  <c r="M14" i="5"/>
  <c r="H14" i="5"/>
  <c r="Q13" i="5"/>
  <c r="R13" i="5" s="1"/>
  <c r="P13" i="5"/>
  <c r="M13" i="5"/>
  <c r="H13" i="5"/>
  <c r="N13" i="5" s="1"/>
  <c r="Q12" i="5"/>
  <c r="R12" i="5" s="1"/>
  <c r="P12" i="5"/>
  <c r="N12" i="5"/>
  <c r="M12" i="5"/>
  <c r="H12" i="5"/>
  <c r="P11" i="5"/>
  <c r="Q11" i="5" s="1"/>
  <c r="N11" i="5"/>
  <c r="M11" i="5"/>
  <c r="H11" i="5"/>
  <c r="P10" i="5"/>
  <c r="Q10" i="5" s="1"/>
  <c r="M10" i="5"/>
  <c r="H10" i="5"/>
  <c r="Q9" i="5"/>
  <c r="P9" i="5"/>
  <c r="G9" i="5"/>
  <c r="M9" i="5" s="1"/>
  <c r="P8" i="5"/>
  <c r="Q8" i="5" s="1"/>
  <c r="R8" i="5" s="1"/>
  <c r="M8" i="5"/>
  <c r="H8" i="5"/>
  <c r="N8" i="5" s="1"/>
  <c r="P7" i="5"/>
  <c r="Q7" i="5" s="1"/>
  <c r="R7" i="5" s="1"/>
  <c r="N7" i="5"/>
  <c r="M7" i="5"/>
  <c r="H7" i="5"/>
  <c r="Q6" i="5"/>
  <c r="P6" i="5"/>
  <c r="N6" i="5"/>
  <c r="M6" i="5"/>
  <c r="H6" i="5"/>
  <c r="R6" i="5" s="1"/>
  <c r="P5" i="5"/>
  <c r="Q5" i="5" s="1"/>
  <c r="M5" i="5"/>
  <c r="H5" i="5"/>
  <c r="N5" i="5" s="1"/>
  <c r="P4" i="5"/>
  <c r="Q4" i="5" s="1"/>
  <c r="M4" i="5"/>
  <c r="H4" i="5"/>
  <c r="N4" i="5" s="1"/>
  <c r="P1" i="5"/>
  <c r="L1" i="5"/>
  <c r="N192" i="4"/>
  <c r="M192" i="4"/>
  <c r="H192" i="4"/>
  <c r="N191" i="4"/>
  <c r="M191" i="4"/>
  <c r="H191" i="4"/>
  <c r="N190" i="4"/>
  <c r="M190" i="4"/>
  <c r="H190" i="4"/>
  <c r="N189" i="4"/>
  <c r="M189" i="4"/>
  <c r="H189" i="4"/>
  <c r="N188" i="4"/>
  <c r="M188" i="4"/>
  <c r="H188" i="4"/>
  <c r="N187" i="4"/>
  <c r="M187" i="4"/>
  <c r="H187" i="4"/>
  <c r="N186" i="4"/>
  <c r="M186" i="4"/>
  <c r="H186" i="4"/>
  <c r="N185" i="4"/>
  <c r="M185" i="4"/>
  <c r="H185" i="4"/>
  <c r="N184" i="4"/>
  <c r="M184" i="4"/>
  <c r="H184" i="4"/>
  <c r="N183" i="4"/>
  <c r="M183" i="4"/>
  <c r="H183" i="4"/>
  <c r="N182" i="4"/>
  <c r="M182" i="4"/>
  <c r="H182" i="4"/>
  <c r="N181" i="4"/>
  <c r="M181" i="4"/>
  <c r="H181" i="4"/>
  <c r="N180" i="4"/>
  <c r="M180" i="4"/>
  <c r="H180" i="4"/>
  <c r="N179" i="4"/>
  <c r="M179" i="4"/>
  <c r="H179" i="4"/>
  <c r="N178" i="4"/>
  <c r="M178" i="4"/>
  <c r="H178" i="4"/>
  <c r="N177" i="4"/>
  <c r="M177" i="4"/>
  <c r="H177" i="4"/>
  <c r="N176" i="4"/>
  <c r="M176" i="4"/>
  <c r="H176" i="4"/>
  <c r="N175" i="4"/>
  <c r="M175" i="4"/>
  <c r="H175" i="4"/>
  <c r="N174" i="4"/>
  <c r="M174" i="4"/>
  <c r="H174" i="4"/>
  <c r="N173" i="4"/>
  <c r="M173" i="4"/>
  <c r="H173" i="4"/>
  <c r="N172" i="4"/>
  <c r="M172" i="4"/>
  <c r="H172" i="4"/>
  <c r="N171" i="4"/>
  <c r="M171" i="4"/>
  <c r="H171" i="4"/>
  <c r="N170" i="4"/>
  <c r="M170" i="4"/>
  <c r="H170" i="4"/>
  <c r="N169" i="4"/>
  <c r="M169" i="4"/>
  <c r="H169" i="4"/>
  <c r="N168" i="4"/>
  <c r="M168" i="4"/>
  <c r="H168" i="4"/>
  <c r="N167" i="4"/>
  <c r="M167" i="4"/>
  <c r="H167" i="4"/>
  <c r="N166" i="4"/>
  <c r="M166" i="4"/>
  <c r="H166" i="4"/>
  <c r="N165" i="4"/>
  <c r="M165" i="4"/>
  <c r="H165" i="4"/>
  <c r="N164" i="4"/>
  <c r="M164" i="4"/>
  <c r="H164" i="4"/>
  <c r="N163" i="4"/>
  <c r="M163" i="4"/>
  <c r="H163" i="4"/>
  <c r="N162" i="4"/>
  <c r="M162" i="4"/>
  <c r="H162" i="4"/>
  <c r="N161" i="4"/>
  <c r="M161" i="4"/>
  <c r="H161" i="4"/>
  <c r="N160" i="4"/>
  <c r="M160" i="4"/>
  <c r="H160" i="4"/>
  <c r="N159" i="4"/>
  <c r="M159" i="4"/>
  <c r="H159" i="4"/>
  <c r="N158" i="4"/>
  <c r="M158" i="4"/>
  <c r="H158" i="4"/>
  <c r="N157" i="4"/>
  <c r="M157" i="4"/>
  <c r="H157" i="4"/>
  <c r="N156" i="4"/>
  <c r="M156" i="4"/>
  <c r="H156" i="4"/>
  <c r="N155" i="4"/>
  <c r="M155" i="4"/>
  <c r="H155" i="4"/>
  <c r="N154" i="4"/>
  <c r="M154" i="4"/>
  <c r="H154" i="4"/>
  <c r="N153" i="4"/>
  <c r="M153" i="4"/>
  <c r="H153" i="4"/>
  <c r="N152" i="4"/>
  <c r="M152" i="4"/>
  <c r="H152" i="4"/>
  <c r="N151" i="4"/>
  <c r="M151" i="4"/>
  <c r="H151" i="4"/>
  <c r="N150" i="4"/>
  <c r="M150" i="4"/>
  <c r="H150" i="4"/>
  <c r="N149" i="4"/>
  <c r="M149" i="4"/>
  <c r="H149" i="4"/>
  <c r="N148" i="4"/>
  <c r="M148" i="4"/>
  <c r="H148" i="4"/>
  <c r="N147" i="4"/>
  <c r="M147" i="4"/>
  <c r="H147" i="4"/>
  <c r="N146" i="4"/>
  <c r="M146" i="4"/>
  <c r="H146" i="4"/>
  <c r="N145" i="4"/>
  <c r="M145" i="4"/>
  <c r="H145" i="4"/>
  <c r="N144" i="4"/>
  <c r="M144" i="4"/>
  <c r="H144" i="4"/>
  <c r="N143" i="4"/>
  <c r="M143" i="4"/>
  <c r="H143" i="4"/>
  <c r="N142" i="4"/>
  <c r="M142" i="4"/>
  <c r="H142" i="4"/>
  <c r="N141" i="4"/>
  <c r="M141" i="4"/>
  <c r="H141" i="4"/>
  <c r="N140" i="4"/>
  <c r="M140" i="4"/>
  <c r="H140" i="4"/>
  <c r="N139" i="4"/>
  <c r="M139" i="4"/>
  <c r="H139" i="4"/>
  <c r="N138" i="4"/>
  <c r="M138" i="4"/>
  <c r="H138" i="4"/>
  <c r="N137" i="4"/>
  <c r="M137" i="4"/>
  <c r="H137" i="4"/>
  <c r="N136" i="4"/>
  <c r="M136" i="4"/>
  <c r="H136" i="4"/>
  <c r="N135" i="4"/>
  <c r="M135" i="4"/>
  <c r="H135" i="4"/>
  <c r="N134" i="4"/>
  <c r="M134" i="4"/>
  <c r="H134" i="4"/>
  <c r="N133" i="4"/>
  <c r="M133" i="4"/>
  <c r="H133" i="4"/>
  <c r="N132" i="4"/>
  <c r="M132" i="4"/>
  <c r="H132" i="4"/>
  <c r="N131" i="4"/>
  <c r="M131" i="4"/>
  <c r="H131" i="4"/>
  <c r="N130" i="4"/>
  <c r="M130" i="4"/>
  <c r="H130" i="4"/>
  <c r="N129" i="4"/>
  <c r="M129" i="4"/>
  <c r="H129" i="4"/>
  <c r="N128" i="4"/>
  <c r="M128" i="4"/>
  <c r="H128" i="4"/>
  <c r="N127" i="4"/>
  <c r="M127" i="4"/>
  <c r="H127" i="4"/>
  <c r="N126" i="4"/>
  <c r="M126" i="4"/>
  <c r="H126" i="4"/>
  <c r="N125" i="4"/>
  <c r="M125" i="4"/>
  <c r="H125" i="4"/>
  <c r="N124" i="4"/>
  <c r="M124" i="4"/>
  <c r="H124" i="4"/>
  <c r="N123" i="4"/>
  <c r="M123" i="4"/>
  <c r="H123" i="4"/>
  <c r="N122" i="4"/>
  <c r="M122" i="4"/>
  <c r="H122" i="4"/>
  <c r="N121" i="4"/>
  <c r="M121" i="4"/>
  <c r="H121" i="4"/>
  <c r="N120" i="4"/>
  <c r="M120" i="4"/>
  <c r="H120" i="4"/>
  <c r="N119" i="4"/>
  <c r="M119" i="4"/>
  <c r="H119" i="4"/>
  <c r="N118" i="4"/>
  <c r="M118" i="4"/>
  <c r="H118" i="4"/>
  <c r="N117" i="4"/>
  <c r="M117" i="4"/>
  <c r="H117" i="4"/>
  <c r="N116" i="4"/>
  <c r="M116" i="4"/>
  <c r="H116" i="4"/>
  <c r="N115" i="4"/>
  <c r="M115" i="4"/>
  <c r="H115" i="4"/>
  <c r="N114" i="4"/>
  <c r="M114" i="4"/>
  <c r="H114" i="4"/>
  <c r="N113" i="4"/>
  <c r="M113" i="4"/>
  <c r="H113" i="4"/>
  <c r="N112" i="4"/>
  <c r="M112" i="4"/>
  <c r="H112" i="4"/>
  <c r="N111" i="4"/>
  <c r="M111" i="4"/>
  <c r="H111" i="4"/>
  <c r="N110" i="4"/>
  <c r="M110" i="4"/>
  <c r="H110" i="4"/>
  <c r="N109" i="4"/>
  <c r="M109" i="4"/>
  <c r="H109" i="4"/>
  <c r="N108" i="4"/>
  <c r="M108" i="4"/>
  <c r="H108" i="4"/>
  <c r="N107" i="4"/>
  <c r="M107" i="4"/>
  <c r="H107" i="4"/>
  <c r="N106" i="4"/>
  <c r="M106" i="4"/>
  <c r="H106" i="4"/>
  <c r="N105" i="4"/>
  <c r="M105" i="4"/>
  <c r="H105" i="4"/>
  <c r="N104" i="4"/>
  <c r="M104" i="4"/>
  <c r="H104" i="4"/>
  <c r="N103" i="4"/>
  <c r="M103" i="4"/>
  <c r="H103" i="4"/>
  <c r="N102" i="4"/>
  <c r="M102" i="4"/>
  <c r="H102" i="4"/>
  <c r="N101" i="4"/>
  <c r="M101" i="4"/>
  <c r="H101" i="4"/>
  <c r="N100" i="4"/>
  <c r="K19" i="3" s="1"/>
  <c r="G7" i="2" s="1"/>
  <c r="H7" i="2" s="1"/>
  <c r="M100" i="4"/>
  <c r="H100" i="4"/>
  <c r="N99" i="4"/>
  <c r="M99" i="4"/>
  <c r="H99" i="4"/>
  <c r="N98" i="4"/>
  <c r="M98" i="4"/>
  <c r="H98" i="4"/>
  <c r="N97" i="4"/>
  <c r="M97" i="4"/>
  <c r="H97" i="4"/>
  <c r="N96" i="4"/>
  <c r="M96" i="4"/>
  <c r="H96" i="4"/>
  <c r="N95" i="4"/>
  <c r="M95" i="4"/>
  <c r="J19" i="3" s="1"/>
  <c r="G12" i="2" s="1"/>
  <c r="H12" i="2" s="1"/>
  <c r="H95" i="4"/>
  <c r="N94" i="4"/>
  <c r="M94" i="4"/>
  <c r="H94" i="4"/>
  <c r="N93" i="4"/>
  <c r="M93" i="4"/>
  <c r="H93" i="4"/>
  <c r="P92" i="4"/>
  <c r="Q92" i="4" s="1"/>
  <c r="R92" i="4" s="1"/>
  <c r="N92" i="4"/>
  <c r="M92" i="4"/>
  <c r="H92" i="4"/>
  <c r="P91" i="4"/>
  <c r="Q91" i="4" s="1"/>
  <c r="R91" i="4" s="1"/>
  <c r="N91" i="4"/>
  <c r="M91" i="4"/>
  <c r="H91" i="4"/>
  <c r="Q90" i="4"/>
  <c r="P90" i="4"/>
  <c r="N90" i="4"/>
  <c r="M90" i="4"/>
  <c r="H90" i="4"/>
  <c r="R90" i="4" s="1"/>
  <c r="P89" i="4"/>
  <c r="Q89" i="4" s="1"/>
  <c r="M89" i="4"/>
  <c r="H89" i="4"/>
  <c r="N89" i="4" s="1"/>
  <c r="P88" i="4"/>
  <c r="Q88" i="4" s="1"/>
  <c r="R88" i="4" s="1"/>
  <c r="M88" i="4"/>
  <c r="H88" i="4"/>
  <c r="N88" i="4" s="1"/>
  <c r="P87" i="4"/>
  <c r="Q87" i="4" s="1"/>
  <c r="R87" i="4" s="1"/>
  <c r="N87" i="4"/>
  <c r="M87" i="4"/>
  <c r="H87" i="4"/>
  <c r="Q86" i="4"/>
  <c r="P86" i="4"/>
  <c r="N86" i="4"/>
  <c r="M86" i="4"/>
  <c r="H86" i="4"/>
  <c r="R86" i="4" s="1"/>
  <c r="P85" i="4"/>
  <c r="Q85" i="4" s="1"/>
  <c r="M85" i="4"/>
  <c r="H85" i="4"/>
  <c r="N85" i="4" s="1"/>
  <c r="P84" i="4"/>
  <c r="Q84" i="4" s="1"/>
  <c r="R84" i="4" s="1"/>
  <c r="M84" i="4"/>
  <c r="H84" i="4"/>
  <c r="N84" i="4" s="1"/>
  <c r="P83" i="4"/>
  <c r="Q83" i="4" s="1"/>
  <c r="R83" i="4" s="1"/>
  <c r="N83" i="4"/>
  <c r="M83" i="4"/>
  <c r="H83" i="4"/>
  <c r="Q82" i="4"/>
  <c r="P82" i="4"/>
  <c r="N82" i="4"/>
  <c r="M82" i="4"/>
  <c r="H82" i="4"/>
  <c r="R82" i="4" s="1"/>
  <c r="P81" i="4"/>
  <c r="Q81" i="4" s="1"/>
  <c r="M81" i="4"/>
  <c r="H81" i="4"/>
  <c r="N81" i="4" s="1"/>
  <c r="P80" i="4"/>
  <c r="Q80" i="4" s="1"/>
  <c r="R80" i="4" s="1"/>
  <c r="M80" i="4"/>
  <c r="H80" i="4"/>
  <c r="N80" i="4" s="1"/>
  <c r="P79" i="4"/>
  <c r="Q79" i="4" s="1"/>
  <c r="N79" i="4"/>
  <c r="M79" i="4"/>
  <c r="H79" i="4"/>
  <c r="R79" i="4" s="1"/>
  <c r="Q78" i="4"/>
  <c r="P78" i="4"/>
  <c r="N78" i="4"/>
  <c r="M78" i="4"/>
  <c r="H78" i="4"/>
  <c r="R78" i="4" s="1"/>
  <c r="P77" i="4"/>
  <c r="Q77" i="4" s="1"/>
  <c r="M77" i="4"/>
  <c r="H77" i="4"/>
  <c r="N77" i="4" s="1"/>
  <c r="P76" i="4"/>
  <c r="Q76" i="4" s="1"/>
  <c r="R76" i="4" s="1"/>
  <c r="M76" i="4"/>
  <c r="H76" i="4"/>
  <c r="N76" i="4" s="1"/>
  <c r="P75" i="4"/>
  <c r="Q75" i="4" s="1"/>
  <c r="N75" i="4"/>
  <c r="M75" i="4"/>
  <c r="H75" i="4"/>
  <c r="Q74" i="4"/>
  <c r="P74" i="4"/>
  <c r="N74" i="4"/>
  <c r="M74" i="4"/>
  <c r="H74" i="4"/>
  <c r="R74" i="4" s="1"/>
  <c r="P73" i="4"/>
  <c r="Q73" i="4" s="1"/>
  <c r="M73" i="4"/>
  <c r="H73" i="4"/>
  <c r="N73" i="4" s="1"/>
  <c r="P72" i="4"/>
  <c r="Q72" i="4" s="1"/>
  <c r="R72" i="4" s="1"/>
  <c r="M72" i="4"/>
  <c r="H72" i="4"/>
  <c r="N72" i="4" s="1"/>
  <c r="P71" i="4"/>
  <c r="Q71" i="4" s="1"/>
  <c r="N71" i="4"/>
  <c r="M71" i="4"/>
  <c r="H71" i="4"/>
  <c r="Q70" i="4"/>
  <c r="P70" i="4"/>
  <c r="N70" i="4"/>
  <c r="M70" i="4"/>
  <c r="H70" i="4"/>
  <c r="R70" i="4" s="1"/>
  <c r="P69" i="4"/>
  <c r="Q69" i="4" s="1"/>
  <c r="M69" i="4"/>
  <c r="H69" i="4"/>
  <c r="N69" i="4" s="1"/>
  <c r="P68" i="4"/>
  <c r="Q68" i="4" s="1"/>
  <c r="R68" i="4" s="1"/>
  <c r="M68" i="4"/>
  <c r="H68" i="4"/>
  <c r="N68" i="4" s="1"/>
  <c r="P67" i="4"/>
  <c r="Q67" i="4" s="1"/>
  <c r="N67" i="4"/>
  <c r="M67" i="4"/>
  <c r="H67" i="4"/>
  <c r="Q66" i="4"/>
  <c r="P66" i="4"/>
  <c r="N66" i="4"/>
  <c r="M66" i="4"/>
  <c r="H66" i="4"/>
  <c r="R66" i="4" s="1"/>
  <c r="P65" i="4"/>
  <c r="Q65" i="4" s="1"/>
  <c r="M65" i="4"/>
  <c r="H65" i="4"/>
  <c r="N65" i="4" s="1"/>
  <c r="P64" i="4"/>
  <c r="Q64" i="4" s="1"/>
  <c r="R64" i="4" s="1"/>
  <c r="M64" i="4"/>
  <c r="H64" i="4"/>
  <c r="N64" i="4" s="1"/>
  <c r="P63" i="4"/>
  <c r="Q63" i="4" s="1"/>
  <c r="N63" i="4"/>
  <c r="M63" i="4"/>
  <c r="H63" i="4"/>
  <c r="R63" i="4" s="1"/>
  <c r="Q62" i="4"/>
  <c r="P62" i="4"/>
  <c r="N62" i="4"/>
  <c r="M62" i="4"/>
  <c r="H62" i="4"/>
  <c r="R62" i="4" s="1"/>
  <c r="P61" i="4"/>
  <c r="Q61" i="4" s="1"/>
  <c r="M61" i="4"/>
  <c r="H61" i="4"/>
  <c r="N61" i="4" s="1"/>
  <c r="P60" i="4"/>
  <c r="Q60" i="4" s="1"/>
  <c r="R60" i="4" s="1"/>
  <c r="M60" i="4"/>
  <c r="H60" i="4"/>
  <c r="N60" i="4" s="1"/>
  <c r="P59" i="4"/>
  <c r="Q59" i="4" s="1"/>
  <c r="N59" i="4"/>
  <c r="M59" i="4"/>
  <c r="H59" i="4"/>
  <c r="R59" i="4" s="1"/>
  <c r="Q58" i="4"/>
  <c r="P58" i="4"/>
  <c r="N58" i="4"/>
  <c r="M58" i="4"/>
  <c r="H58" i="4"/>
  <c r="R58" i="4" s="1"/>
  <c r="P57" i="4"/>
  <c r="Q57" i="4" s="1"/>
  <c r="M57" i="4"/>
  <c r="H57" i="4"/>
  <c r="N57" i="4" s="1"/>
  <c r="P56" i="4"/>
  <c r="Q56" i="4" s="1"/>
  <c r="R56" i="4" s="1"/>
  <c r="M56" i="4"/>
  <c r="H56" i="4"/>
  <c r="N56" i="4" s="1"/>
  <c r="P55" i="4"/>
  <c r="Q55" i="4" s="1"/>
  <c r="N55" i="4"/>
  <c r="M55" i="4"/>
  <c r="H55" i="4"/>
  <c r="R55" i="4" s="1"/>
  <c r="Q54" i="4"/>
  <c r="P54" i="4"/>
  <c r="N54" i="4"/>
  <c r="M54" i="4"/>
  <c r="H54" i="4"/>
  <c r="R54" i="4" s="1"/>
  <c r="P53" i="4"/>
  <c r="Q53" i="4" s="1"/>
  <c r="M53" i="4"/>
  <c r="H53" i="4"/>
  <c r="N53" i="4" s="1"/>
  <c r="P52" i="4"/>
  <c r="Q52" i="4" s="1"/>
  <c r="R52" i="4" s="1"/>
  <c r="M52" i="4"/>
  <c r="H52" i="4"/>
  <c r="N52" i="4" s="1"/>
  <c r="P51" i="4"/>
  <c r="Q51" i="4" s="1"/>
  <c r="N51" i="4"/>
  <c r="M51" i="4"/>
  <c r="H51" i="4"/>
  <c r="Q50" i="4"/>
  <c r="P50" i="4"/>
  <c r="N50" i="4"/>
  <c r="M50" i="4"/>
  <c r="H50" i="4"/>
  <c r="R50" i="4" s="1"/>
  <c r="P49" i="4"/>
  <c r="Q49" i="4" s="1"/>
  <c r="M49" i="4"/>
  <c r="H49" i="4"/>
  <c r="N49" i="4" s="1"/>
  <c r="P48" i="4"/>
  <c r="Q48" i="4" s="1"/>
  <c r="R48" i="4" s="1"/>
  <c r="M48" i="4"/>
  <c r="H48" i="4"/>
  <c r="N48" i="4" s="1"/>
  <c r="P47" i="4"/>
  <c r="Q47" i="4" s="1"/>
  <c r="N47" i="4"/>
  <c r="M47" i="4"/>
  <c r="H47" i="4"/>
  <c r="Q46" i="4"/>
  <c r="P46" i="4"/>
  <c r="N46" i="4"/>
  <c r="M46" i="4"/>
  <c r="H46" i="4"/>
  <c r="R46" i="4" s="1"/>
  <c r="P45" i="4"/>
  <c r="Q45" i="4" s="1"/>
  <c r="M45" i="4"/>
  <c r="H45" i="4"/>
  <c r="N45" i="4" s="1"/>
  <c r="P44" i="4"/>
  <c r="Q44" i="4" s="1"/>
  <c r="R44" i="4" s="1"/>
  <c r="M44" i="4"/>
  <c r="H44" i="4"/>
  <c r="N44" i="4" s="1"/>
  <c r="P43" i="4"/>
  <c r="Q43" i="4" s="1"/>
  <c r="N43" i="4"/>
  <c r="M43" i="4"/>
  <c r="H43" i="4"/>
  <c r="Q42" i="4"/>
  <c r="P42" i="4"/>
  <c r="N42" i="4"/>
  <c r="M42" i="4"/>
  <c r="H42" i="4"/>
  <c r="R42" i="4" s="1"/>
  <c r="P41" i="4"/>
  <c r="Q41" i="4" s="1"/>
  <c r="M41" i="4"/>
  <c r="H41" i="4"/>
  <c r="N41" i="4" s="1"/>
  <c r="P40" i="4"/>
  <c r="Q40" i="4" s="1"/>
  <c r="R40" i="4" s="1"/>
  <c r="M40" i="4"/>
  <c r="H40" i="4"/>
  <c r="N40" i="4" s="1"/>
  <c r="P39" i="4"/>
  <c r="Q39" i="4" s="1"/>
  <c r="N39" i="4"/>
  <c r="M39" i="4"/>
  <c r="H39" i="4"/>
  <c r="Q38" i="4"/>
  <c r="P38" i="4"/>
  <c r="M38" i="4"/>
  <c r="G38" i="4"/>
  <c r="H38" i="4" s="1"/>
  <c r="Q37" i="4"/>
  <c r="P37" i="4"/>
  <c r="M37" i="4"/>
  <c r="H37" i="4"/>
  <c r="R37" i="4" s="1"/>
  <c r="Q36" i="4"/>
  <c r="R36" i="4" s="1"/>
  <c r="P36" i="4"/>
  <c r="N36" i="4"/>
  <c r="M36" i="4"/>
  <c r="H36" i="4"/>
  <c r="Q35" i="4"/>
  <c r="R35" i="4" s="1"/>
  <c r="P35" i="4"/>
  <c r="N35" i="4"/>
  <c r="M35" i="4"/>
  <c r="H35" i="4"/>
  <c r="P34" i="4"/>
  <c r="Q34" i="4" s="1"/>
  <c r="N34" i="4"/>
  <c r="M34" i="4"/>
  <c r="H34" i="4"/>
  <c r="R34" i="4" s="1"/>
  <c r="Q33" i="4"/>
  <c r="P33" i="4"/>
  <c r="M33" i="4"/>
  <c r="H33" i="4"/>
  <c r="R33" i="4" s="1"/>
  <c r="Q32" i="4"/>
  <c r="R32" i="4" s="1"/>
  <c r="P32" i="4"/>
  <c r="N32" i="4"/>
  <c r="M32" i="4"/>
  <c r="H32" i="4"/>
  <c r="Q31" i="4"/>
  <c r="R31" i="4" s="1"/>
  <c r="P31" i="4"/>
  <c r="N31" i="4"/>
  <c r="M31" i="4"/>
  <c r="H31" i="4"/>
  <c r="P30" i="4"/>
  <c r="Q30" i="4" s="1"/>
  <c r="N30" i="4"/>
  <c r="M30" i="4"/>
  <c r="H30" i="4"/>
  <c r="Q29" i="4"/>
  <c r="P29" i="4"/>
  <c r="M29" i="4"/>
  <c r="H29" i="4"/>
  <c r="R29" i="4" s="1"/>
  <c r="Q28" i="4"/>
  <c r="R28" i="4" s="1"/>
  <c r="P28" i="4"/>
  <c r="N28" i="4"/>
  <c r="M28" i="4"/>
  <c r="H28" i="4"/>
  <c r="Q27" i="4"/>
  <c r="R27" i="4" s="1"/>
  <c r="P27" i="4"/>
  <c r="N27" i="4"/>
  <c r="M27" i="4"/>
  <c r="H27" i="4"/>
  <c r="P26" i="4"/>
  <c r="Q26" i="4" s="1"/>
  <c r="N26" i="4"/>
  <c r="M26" i="4"/>
  <c r="H26" i="4"/>
  <c r="Q25" i="4"/>
  <c r="P25" i="4"/>
  <c r="M25" i="4"/>
  <c r="H25" i="4"/>
  <c r="R25" i="4" s="1"/>
  <c r="Q24" i="4"/>
  <c r="R24" i="4" s="1"/>
  <c r="P24" i="4"/>
  <c r="N24" i="4"/>
  <c r="M24" i="4"/>
  <c r="H24" i="4"/>
  <c r="Q23" i="4"/>
  <c r="R23" i="4" s="1"/>
  <c r="P23" i="4"/>
  <c r="N23" i="4"/>
  <c r="M23" i="4"/>
  <c r="H23" i="4"/>
  <c r="P22" i="4"/>
  <c r="Q22" i="4" s="1"/>
  <c r="N22" i="4"/>
  <c r="M22" i="4"/>
  <c r="H22" i="4"/>
  <c r="R22" i="4" s="1"/>
  <c r="Q21" i="4"/>
  <c r="P21" i="4"/>
  <c r="M21" i="4"/>
  <c r="H21" i="4"/>
  <c r="R21" i="4" s="1"/>
  <c r="Q20" i="4"/>
  <c r="R20" i="4" s="1"/>
  <c r="P20" i="4"/>
  <c r="N20" i="4"/>
  <c r="M20" i="4"/>
  <c r="H20" i="4"/>
  <c r="Q19" i="4"/>
  <c r="R19" i="4" s="1"/>
  <c r="P19" i="4"/>
  <c r="N19" i="4"/>
  <c r="M19" i="4"/>
  <c r="H19" i="4"/>
  <c r="P18" i="4"/>
  <c r="Q18" i="4" s="1"/>
  <c r="N18" i="4"/>
  <c r="M18" i="4"/>
  <c r="H18" i="4"/>
  <c r="R18" i="4" s="1"/>
  <c r="Q17" i="4"/>
  <c r="P17" i="4"/>
  <c r="M17" i="4"/>
  <c r="H17" i="4"/>
  <c r="R17" i="4" s="1"/>
  <c r="Q16" i="4"/>
  <c r="P16" i="4"/>
  <c r="G16" i="4"/>
  <c r="M16" i="4" s="1"/>
  <c r="P15" i="4"/>
  <c r="Q15" i="4" s="1"/>
  <c r="R15" i="4" s="1"/>
  <c r="M15" i="4"/>
  <c r="H15" i="4"/>
  <c r="N15" i="4" s="1"/>
  <c r="P14" i="4"/>
  <c r="Q14" i="4" s="1"/>
  <c r="N14" i="4"/>
  <c r="M14" i="4"/>
  <c r="H14" i="4"/>
  <c r="R14" i="4" s="1"/>
  <c r="Q13" i="4"/>
  <c r="P13" i="4"/>
  <c r="N13" i="4"/>
  <c r="M13" i="4"/>
  <c r="H13" i="4"/>
  <c r="R13" i="4" s="1"/>
  <c r="P12" i="4"/>
  <c r="Q12" i="4" s="1"/>
  <c r="M12" i="4"/>
  <c r="H12" i="4"/>
  <c r="N12" i="4" s="1"/>
  <c r="P11" i="4"/>
  <c r="Q11" i="4" s="1"/>
  <c r="R11" i="4" s="1"/>
  <c r="M11" i="4"/>
  <c r="H11" i="4"/>
  <c r="N11" i="4" s="1"/>
  <c r="P10" i="4"/>
  <c r="Q10" i="4" s="1"/>
  <c r="N10" i="4"/>
  <c r="M10" i="4"/>
  <c r="H10" i="4"/>
  <c r="Q9" i="4"/>
  <c r="P9" i="4"/>
  <c r="N9" i="4"/>
  <c r="M9" i="4"/>
  <c r="H9" i="4"/>
  <c r="R9" i="4" s="1"/>
  <c r="P8" i="4"/>
  <c r="Q8" i="4" s="1"/>
  <c r="M8" i="4"/>
  <c r="H8" i="4"/>
  <c r="N8" i="4" s="1"/>
  <c r="P7" i="4"/>
  <c r="Q7" i="4" s="1"/>
  <c r="R7" i="4" s="1"/>
  <c r="M7" i="4"/>
  <c r="H7" i="4"/>
  <c r="N7" i="4" s="1"/>
  <c r="G7" i="4"/>
  <c r="Q6" i="4"/>
  <c r="R6" i="4" s="1"/>
  <c r="P6" i="4"/>
  <c r="N6" i="4"/>
  <c r="M6" i="4"/>
  <c r="H6" i="4"/>
  <c r="P5" i="4"/>
  <c r="Q5" i="4" s="1"/>
  <c r="N5" i="4"/>
  <c r="M5" i="4"/>
  <c r="H5" i="4"/>
  <c r="Q4" i="4"/>
  <c r="P4" i="4"/>
  <c r="P1" i="4" s="1"/>
  <c r="M4" i="4"/>
  <c r="H4" i="4"/>
  <c r="R4" i="4" s="1"/>
  <c r="L1" i="4"/>
  <c r="I19" i="3"/>
  <c r="G19" i="3"/>
  <c r="C7" i="2" s="1"/>
  <c r="F19" i="3"/>
  <c r="E19" i="3"/>
  <c r="C36" i="2" s="1"/>
  <c r="D19" i="3"/>
  <c r="C19" i="3"/>
  <c r="I18" i="3"/>
  <c r="F18" i="3"/>
  <c r="E18" i="3"/>
  <c r="D18" i="3"/>
  <c r="C18" i="3"/>
  <c r="M17" i="3"/>
  <c r="J17" i="3"/>
  <c r="I17" i="3"/>
  <c r="I20" i="3" s="1"/>
  <c r="G17" i="3"/>
  <c r="F17" i="3"/>
  <c r="E17" i="3"/>
  <c r="D17" i="3"/>
  <c r="C17" i="3"/>
  <c r="F10" i="3"/>
  <c r="D10" i="3"/>
  <c r="C10" i="3"/>
  <c r="K9" i="3"/>
  <c r="J9" i="3"/>
  <c r="I9" i="3"/>
  <c r="G9" i="3"/>
  <c r="F9" i="3"/>
  <c r="E9" i="3"/>
  <c r="D9" i="3"/>
  <c r="C9" i="3"/>
  <c r="M8" i="3"/>
  <c r="J8" i="3"/>
  <c r="I8" i="3"/>
  <c r="G8" i="3"/>
  <c r="F8" i="3"/>
  <c r="E8" i="3"/>
  <c r="D8" i="3"/>
  <c r="C8" i="3"/>
  <c r="M7" i="3"/>
  <c r="M11" i="3" s="1"/>
  <c r="I7" i="3"/>
  <c r="I11" i="3" s="1"/>
  <c r="F7" i="3"/>
  <c r="E7" i="3"/>
  <c r="D7" i="3"/>
  <c r="C7" i="3"/>
  <c r="C37" i="2"/>
  <c r="D37" i="2" s="1"/>
  <c r="C26" i="2"/>
  <c r="H18" i="2"/>
  <c r="C17" i="2"/>
  <c r="G17" i="2" s="1"/>
  <c r="H17" i="2" s="1"/>
  <c r="C15" i="2"/>
  <c r="C16" i="2" s="1"/>
  <c r="F14" i="2"/>
  <c r="H14" i="2" s="1"/>
  <c r="H13" i="2"/>
  <c r="F13" i="2"/>
  <c r="F16" i="2" s="1"/>
  <c r="F10" i="2"/>
  <c r="H10" i="2" s="1"/>
  <c r="C5" i="2"/>
  <c r="H4" i="2"/>
  <c r="C35" i="1"/>
  <c r="D24" i="1"/>
  <c r="C23" i="1"/>
  <c r="D22" i="1"/>
  <c r="C7" i="1"/>
  <c r="C6" i="1"/>
  <c r="C9" i="1" s="1"/>
  <c r="R51" i="4" l="1"/>
  <c r="R26" i="4"/>
  <c r="R47" i="4"/>
  <c r="R10" i="5"/>
  <c r="R14" i="5"/>
  <c r="N18" i="3"/>
  <c r="C29" i="2" s="1"/>
  <c r="Q1" i="4"/>
  <c r="N7" i="3"/>
  <c r="Q1" i="5"/>
  <c r="R4" i="5"/>
  <c r="R38" i="4"/>
  <c r="N38" i="4"/>
  <c r="M1" i="4"/>
  <c r="R10" i="4"/>
  <c r="R43" i="4"/>
  <c r="R75" i="4"/>
  <c r="R5" i="4"/>
  <c r="R30" i="4"/>
  <c r="R39" i="4"/>
  <c r="N17" i="3"/>
  <c r="R71" i="4"/>
  <c r="R33" i="5"/>
  <c r="N33" i="5"/>
  <c r="J18" i="3"/>
  <c r="F11" i="2" s="1"/>
  <c r="H11" i="2" s="1"/>
  <c r="K17" i="3"/>
  <c r="R67" i="4"/>
  <c r="R11" i="5"/>
  <c r="R15" i="5"/>
  <c r="N15" i="5"/>
  <c r="R27" i="5"/>
  <c r="R31" i="5"/>
  <c r="R8" i="4"/>
  <c r="R12" i="4"/>
  <c r="R41" i="4"/>
  <c r="R45" i="4"/>
  <c r="R49" i="4"/>
  <c r="R53" i="4"/>
  <c r="O17" i="3" s="1"/>
  <c r="R57" i="4"/>
  <c r="R61" i="4"/>
  <c r="R65" i="4"/>
  <c r="R69" i="4"/>
  <c r="R73" i="4"/>
  <c r="R77" i="4"/>
  <c r="R81" i="4"/>
  <c r="R85" i="4"/>
  <c r="R89" i="4"/>
  <c r="R5" i="5"/>
  <c r="R18" i="5"/>
  <c r="R22" i="5"/>
  <c r="R44" i="5"/>
  <c r="N44" i="5"/>
  <c r="R46" i="5"/>
  <c r="R112" i="5"/>
  <c r="N112" i="5"/>
  <c r="J192" i="7"/>
  <c r="J214" i="7" s="1"/>
  <c r="M10" i="3" s="1"/>
  <c r="D28" i="1" s="1"/>
  <c r="G15" i="2"/>
  <c r="D27" i="2"/>
  <c r="R42" i="5"/>
  <c r="M46" i="5"/>
  <c r="R58" i="5"/>
  <c r="R59" i="5"/>
  <c r="R69" i="5"/>
  <c r="R91" i="5"/>
  <c r="R101" i="5"/>
  <c r="N108" i="5"/>
  <c r="K8" i="3" s="1"/>
  <c r="R108" i="5"/>
  <c r="L18" i="7"/>
  <c r="L81" i="7"/>
  <c r="L97" i="7"/>
  <c r="F32" i="8"/>
  <c r="D8" i="8" s="1"/>
  <c r="M18" i="3"/>
  <c r="D29" i="2" s="1"/>
  <c r="R35" i="5"/>
  <c r="N4" i="4"/>
  <c r="H16" i="4"/>
  <c r="N17" i="4"/>
  <c r="N21" i="4"/>
  <c r="N25" i="4"/>
  <c r="N29" i="4"/>
  <c r="N33" i="4"/>
  <c r="N37" i="4"/>
  <c r="H9" i="5"/>
  <c r="N10" i="5"/>
  <c r="N14" i="5"/>
  <c r="N27" i="5"/>
  <c r="N31" i="5"/>
  <c r="R63" i="5"/>
  <c r="O8" i="3" s="1"/>
  <c r="R73" i="5"/>
  <c r="R95" i="5"/>
  <c r="R105" i="5"/>
  <c r="J1" i="7"/>
  <c r="L16" i="7"/>
  <c r="K192" i="7"/>
  <c r="K214" i="7" s="1"/>
  <c r="N10" i="3" s="1"/>
  <c r="C28" i="1" s="1"/>
  <c r="L204" i="7"/>
  <c r="N35" i="5"/>
  <c r="R37" i="5"/>
  <c r="N45" i="5"/>
  <c r="R74" i="5"/>
  <c r="K1" i="7"/>
  <c r="L129" i="7"/>
  <c r="M37" i="5"/>
  <c r="M1" i="5" s="1"/>
  <c r="R38" i="5"/>
  <c r="R54" i="5"/>
  <c r="R55" i="5"/>
  <c r="R65" i="5"/>
  <c r="R87" i="5"/>
  <c r="R97" i="5"/>
  <c r="G27" i="8"/>
  <c r="D27" i="8"/>
  <c r="M27" i="8" s="1"/>
  <c r="N37" i="5"/>
  <c r="R66" i="5"/>
  <c r="R67" i="5"/>
  <c r="R77" i="5"/>
  <c r="R99" i="5"/>
  <c r="L14" i="7"/>
  <c r="L30" i="7"/>
  <c r="L1" i="7" s="1"/>
  <c r="L113" i="7"/>
  <c r="L63" i="7"/>
  <c r="L79" i="7"/>
  <c r="L95" i="7"/>
  <c r="L111" i="7"/>
  <c r="L127" i="7"/>
  <c r="L143" i="7"/>
  <c r="L198" i="7"/>
  <c r="D7" i="8"/>
  <c r="Q7" i="8" s="1"/>
  <c r="L45" i="7"/>
  <c r="L61" i="7"/>
  <c r="L77" i="7"/>
  <c r="L93" i="7"/>
  <c r="L109" i="7"/>
  <c r="L125" i="7"/>
  <c r="L141" i="7"/>
  <c r="L157" i="7"/>
  <c r="L173" i="7"/>
  <c r="L189" i="7"/>
  <c r="L192" i="7"/>
  <c r="L208" i="7"/>
  <c r="M21" i="8"/>
  <c r="L43" i="7"/>
  <c r="L59" i="7"/>
  <c r="L75" i="7"/>
  <c r="L91" i="7"/>
  <c r="L107" i="7"/>
  <c r="L123" i="7"/>
  <c r="L139" i="7"/>
  <c r="L155" i="7"/>
  <c r="L202" i="7"/>
  <c r="L205" i="7"/>
  <c r="H214" i="7"/>
  <c r="L121" i="7"/>
  <c r="L137" i="7"/>
  <c r="L153" i="7"/>
  <c r="L196" i="7"/>
  <c r="L212" i="7"/>
  <c r="L39" i="7"/>
  <c r="L55" i="7"/>
  <c r="L71" i="7"/>
  <c r="L87" i="7"/>
  <c r="L103" i="7"/>
  <c r="L119" i="7"/>
  <c r="L206" i="7"/>
  <c r="L37" i="7"/>
  <c r="L53" i="7"/>
  <c r="L69" i="7"/>
  <c r="L85" i="7"/>
  <c r="L101" i="7"/>
  <c r="L117" i="7"/>
  <c r="L133" i="7"/>
  <c r="L149" i="7"/>
  <c r="L165" i="7"/>
  <c r="L181" i="7"/>
  <c r="L200" i="7"/>
  <c r="L203" i="7"/>
  <c r="L35" i="7"/>
  <c r="L51" i="7"/>
  <c r="L67" i="7"/>
  <c r="L83" i="7"/>
  <c r="L99" i="7"/>
  <c r="L115" i="7"/>
  <c r="L131" i="7"/>
  <c r="L147" i="7"/>
  <c r="L163" i="7"/>
  <c r="L179" i="7"/>
  <c r="L197" i="7"/>
  <c r="L210" i="7"/>
  <c r="L213" i="7"/>
  <c r="G34" i="8"/>
  <c r="C35" i="8" s="1"/>
  <c r="G35" i="8" s="1"/>
  <c r="C36" i="8" s="1"/>
  <c r="G36" i="8" s="1"/>
  <c r="C37" i="8" s="1"/>
  <c r="G37" i="8" s="1"/>
  <c r="C38" i="8" s="1"/>
  <c r="G38" i="8" s="1"/>
  <c r="C39" i="8" s="1"/>
  <c r="G39" i="8" s="1"/>
  <c r="C40" i="8" s="1"/>
  <c r="G40" i="8" s="1"/>
  <c r="C41" i="8" s="1"/>
  <c r="G41" i="8" s="1"/>
  <c r="C42" i="8" s="1"/>
  <c r="G42" i="8" s="1"/>
  <c r="C43" i="8" s="1"/>
  <c r="G43" i="8" s="1"/>
  <c r="C44" i="8" s="1"/>
  <c r="G44" i="8" s="1"/>
  <c r="C45" i="8" s="1"/>
  <c r="G45" i="8" s="1"/>
  <c r="C46" i="8" s="1"/>
  <c r="G46" i="8" s="1"/>
  <c r="C47" i="8" s="1"/>
  <c r="G47" i="8" s="1"/>
  <c r="C48" i="8" s="1"/>
  <c r="G48" i="8" s="1"/>
  <c r="C49" i="8" s="1"/>
  <c r="G49" i="8" s="1"/>
  <c r="P6" i="8"/>
  <c r="Q12" i="8" s="1"/>
  <c r="D12" i="8"/>
  <c r="C11" i="1" s="1"/>
  <c r="Q8" i="8" l="1"/>
  <c r="C10" i="8"/>
  <c r="N20" i="3"/>
  <c r="C27" i="2"/>
  <c r="G16" i="2"/>
  <c r="H16" i="2" s="1"/>
  <c r="H15" i="2"/>
  <c r="G32" i="8"/>
  <c r="J20" i="3"/>
  <c r="L214" i="7"/>
  <c r="O10" i="3" s="1"/>
  <c r="C12" i="1"/>
  <c r="D12" i="1" s="1"/>
  <c r="C36" i="1"/>
  <c r="D11" i="1"/>
  <c r="M20" i="3"/>
  <c r="G10" i="3"/>
  <c r="C27" i="1"/>
  <c r="C29" i="1" s="1"/>
  <c r="J7" i="3"/>
  <c r="J11" i="3" s="1"/>
  <c r="N16" i="4"/>
  <c r="K18" i="3" s="1"/>
  <c r="G18" i="3"/>
  <c r="R16" i="4"/>
  <c r="O18" i="3" s="1"/>
  <c r="O20" i="3" s="1"/>
  <c r="C22" i="1"/>
  <c r="F5" i="2"/>
  <c r="N9" i="5"/>
  <c r="R9" i="5"/>
  <c r="O7" i="3" s="1"/>
  <c r="G7" i="3"/>
  <c r="C21" i="1" s="1"/>
  <c r="C25" i="1" s="1"/>
  <c r="N1" i="4"/>
  <c r="O11" i="3" l="1"/>
  <c r="N11" i="3"/>
  <c r="F6" i="2"/>
  <c r="H6" i="2" s="1"/>
  <c r="K20" i="3"/>
  <c r="C6" i="2"/>
  <c r="C19" i="2" s="1"/>
  <c r="C28" i="2"/>
  <c r="C30" i="2"/>
  <c r="R1" i="4"/>
  <c r="H5" i="2"/>
  <c r="C32" i="1"/>
  <c r="C37" i="1"/>
  <c r="C38" i="1" s="1"/>
  <c r="D38" i="1" s="1"/>
  <c r="N1" i="5"/>
  <c r="K7" i="3"/>
  <c r="K11" i="3" s="1"/>
  <c r="R1" i="5"/>
  <c r="C33" i="2" l="1"/>
  <c r="C38" i="2"/>
  <c r="C39" i="2" s="1"/>
  <c r="D39" i="2" s="1"/>
  <c r="H19" i="2"/>
  <c r="F19" i="2"/>
  <c r="G3" i="2" s="1"/>
  <c r="G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6" authorId="0" shapeId="0" xr:uid="{00000000-0006-0000-0200-000003000000}">
      <text>
        <r>
          <rPr>
            <sz val="10"/>
            <color rgb="FF000000"/>
            <rFont val="Arial"/>
            <scheme val="minor"/>
          </rPr>
          <t>======
ID#AAAApVdjVh4
    (2023-04-05 16:35:09)
INCLUYE CARTERA SI HABIA DE LOS QUE NO SE RETOMAN</t>
        </r>
      </text>
    </comment>
    <comment ref="O6" authorId="0" shapeId="0" xr:uid="{00000000-0006-0000-0200-000001000000}">
      <text>
        <r>
          <rPr>
            <sz val="10"/>
            <color rgb="FF000000"/>
            <rFont val="Arial"/>
            <scheme val="minor"/>
          </rPr>
          <t>======
ID#AAAApVdjViI
    (2023-04-05 16:35:09)
INCLUYE CARTERA SI HABIA DE LOS QUE NO SE RETOMAN</t>
        </r>
      </text>
    </comment>
    <comment ref="K16" authorId="0" shapeId="0" xr:uid="{00000000-0006-0000-0200-000004000000}">
      <text>
        <r>
          <rPr>
            <sz val="10"/>
            <color rgb="FF000000"/>
            <rFont val="Arial"/>
            <scheme val="minor"/>
          </rPr>
          <t>======
ID#AAAApVdjVhw
    (2023-04-05 16:35:09)
INCLUYE CARTERA SI HABIA DE LOS QUE NO SE RETOMAN</t>
        </r>
      </text>
    </comment>
    <comment ref="O16" authorId="0" shapeId="0" xr:uid="{00000000-0006-0000-0200-000002000000}">
      <text>
        <r>
          <rPr>
            <sz val="10"/>
            <color rgb="FF000000"/>
            <rFont val="Arial"/>
            <scheme val="minor"/>
          </rPr>
          <t>======
ID#AAAApVdjViA
    (2023-04-05 16:35:09)
INCLUYE CARTERA SI HABIA DE LOS QUE NO SE RETOMAN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NVGglv/Vyr9ZLmaHIESB7gCfZE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4" authorId="0" shapeId="0" xr:uid="{00000000-0006-0000-0300-000003000000}">
      <text>
        <r>
          <rPr>
            <sz val="10"/>
            <color rgb="FF000000"/>
            <rFont val="Arial"/>
            <scheme val="minor"/>
          </rPr>
          <t>======
ID#AAAApVdjVhs
    (2023-04-05 16:35:09)
Esta registrada pero falta el desembolso</t>
        </r>
      </text>
    </comment>
    <comment ref="J57" authorId="0" shapeId="0" xr:uid="{00000000-0006-0000-0300-000001000000}">
      <text>
        <r>
          <rPr>
            <sz val="10"/>
            <color rgb="FF000000"/>
            <rFont val="Arial"/>
            <scheme val="minor"/>
          </rPr>
          <t>======
ID#AAAApVdjVh0
    (2023-04-05 16:35:09)
Esta registrada falta desembolso</t>
        </r>
      </text>
    </comment>
    <comment ref="J75" authorId="0" shapeId="0" xr:uid="{00000000-0006-0000-0300-000002000000}">
      <text>
        <r>
          <rPr>
            <sz val="10"/>
            <color rgb="FF000000"/>
            <rFont val="Arial"/>
            <scheme val="minor"/>
          </rPr>
          <t>======
ID#AAAApVdjViE
    (2023-04-05 16:35:09)
Registrada falta desembolso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4H+2+YTrL3c1xeU0IjdoTEGT9ng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00000000-0006-0000-0500-000001000000}">
      <text>
        <r>
          <rPr>
            <sz val="10"/>
            <color rgb="FF000000"/>
            <rFont val="Arial"/>
            <scheme val="minor"/>
          </rPr>
          <t>======
ID#AAAApVdjVh8
    (2023-04-05 16:35:09)
Canje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a+wqCumJiqiox9+XvZK7DfCsG2g=="/>
    </ext>
  </extLst>
</comments>
</file>

<file path=xl/sharedStrings.xml><?xml version="1.0" encoding="utf-8"?>
<sst xmlns="http://schemas.openxmlformats.org/spreadsheetml/2006/main" count="1356" uniqueCount="903">
  <si>
    <t>ANALISIS 28/03/2023</t>
  </si>
  <si>
    <t>ANALISIS ALTERNATIVA DAVIVIENDA</t>
  </si>
  <si>
    <t>DACION 48 APTOS</t>
  </si>
  <si>
    <t>48 aptos a 174MM (150SMMLV), que requieren aprox 3.540MM para devoluciones</t>
  </si>
  <si>
    <t>DACION PLATAFORMA PARQUEADEROS</t>
  </si>
  <si>
    <t>186 Parq Carros + 19 Parq Motos, que tienen pagos recibidos por 3.532MM en CxP contables</t>
  </si>
  <si>
    <t>DACION LOTE TORRE 6</t>
  </si>
  <si>
    <t xml:space="preserve">Valor de factiblidad al 9% de Ventas.  Para liberar se requieren 4.694MM para devoluciones </t>
  </si>
  <si>
    <t>TOTAL PAGOS PROPUESTOS</t>
  </si>
  <si>
    <t>Capital Credito DAVIVIENDA</t>
  </si>
  <si>
    <t>Davivienda recibiendo/valorando al 43,86% los Activos</t>
  </si>
  <si>
    <t>Capital + UVR + INT Credito DAVIVIENDA</t>
  </si>
  <si>
    <t>Davivienda recibiendo/valorando al 63,44% los Activos</t>
  </si>
  <si>
    <t>En propuesta de DAVIVIENDA, todos los recursos requeridos para liberar apartamentos, parquederos y lote se deben conseguir de mas desestimientos y ventas nuevas que requieren operacion comercial y liberar apartamentos que ya estan ocupados.</t>
  </si>
  <si>
    <t>ALTERNATIVA CON CUOTAS EXTRAS</t>
  </si>
  <si>
    <t>FUENTES</t>
  </si>
  <si>
    <t>Recaudos Clientes T3</t>
  </si>
  <si>
    <t>Cuota Extra Clientes T3</t>
  </si>
  <si>
    <t>Recaudos Clientes T5</t>
  </si>
  <si>
    <t>Cuota Extra Clientes T5</t>
  </si>
  <si>
    <t>TOTAL NUEVA FUENTE APTOS</t>
  </si>
  <si>
    <t>Recaudo parqueaderos</t>
  </si>
  <si>
    <t>Cuota Extra Parqueaderos</t>
  </si>
  <si>
    <t>TOTAL NUEVA FUENTE PARQ</t>
  </si>
  <si>
    <t>Lote Torre 6</t>
  </si>
  <si>
    <t xml:space="preserve">Valor de factiblidad al 9% de Ventas. </t>
  </si>
  <si>
    <t>TOTAL FUENTES</t>
  </si>
  <si>
    <t>Incluye lote T6 en especie</t>
  </si>
  <si>
    <t>USOS</t>
  </si>
  <si>
    <t>Devolucion Clientes T6</t>
  </si>
  <si>
    <t>Devolución parcial Clientes, incluye especie Lote T6</t>
  </si>
  <si>
    <t>Credito DAVIVIENDA</t>
  </si>
  <si>
    <t>Pago Capital parcial</t>
  </si>
  <si>
    <t>Excendetes</t>
  </si>
  <si>
    <t>TOTAL USOS</t>
  </si>
  <si>
    <t>CONDICION INICIAL</t>
  </si>
  <si>
    <t>ESCENARIO</t>
  </si>
  <si>
    <t>CIERRE</t>
  </si>
  <si>
    <t>T2-T1</t>
  </si>
  <si>
    <t>T4</t>
  </si>
  <si>
    <t>TOTAL</t>
  </si>
  <si>
    <t>Aportes Nuevos</t>
  </si>
  <si>
    <t>Recaudos Clientes T2</t>
  </si>
  <si>
    <t>Recaudos Clientes T1</t>
  </si>
  <si>
    <t>Recaudos Clientes T4</t>
  </si>
  <si>
    <t>Devoluciones T2</t>
  </si>
  <si>
    <t>Devoluciones T1</t>
  </si>
  <si>
    <t>Devoluciones T4</t>
  </si>
  <si>
    <t>Costos T2</t>
  </si>
  <si>
    <t>Costos T1</t>
  </si>
  <si>
    <t>Costos T4</t>
  </si>
  <si>
    <t>Incrementos Costos</t>
  </si>
  <si>
    <t>Capital Credito BOGOTA</t>
  </si>
  <si>
    <t>Intereses Credito BOGOTA</t>
  </si>
  <si>
    <t>EXCEDENTES PROYECTO</t>
  </si>
  <si>
    <t>Cuota Extra Clientes T2</t>
  </si>
  <si>
    <t>Construccion en Curso T4</t>
  </si>
  <si>
    <t>Lote y construcion en curso T4</t>
  </si>
  <si>
    <t>TOTAL NUEVO FUENTES</t>
  </si>
  <si>
    <t>Devolucion Clientes T4</t>
  </si>
  <si>
    <t>Devolución parcial Clientes</t>
  </si>
  <si>
    <t>Credito BOGOTA</t>
  </si>
  <si>
    <t>Pago Capital+INT parcial, incluye construccion en curso T4</t>
  </si>
  <si>
    <t>Excedentes</t>
  </si>
  <si>
    <t>ETAPA 1</t>
  </si>
  <si>
    <t>CONDICION INICIAL (POR ESCRITURAR)</t>
  </si>
  <si>
    <t>DEVOLUCIONES</t>
  </si>
  <si>
    <t>CUOTA EXTRA</t>
  </si>
  <si>
    <t>TORRE</t>
  </si>
  <si>
    <t>Q</t>
  </si>
  <si>
    <t>VENTA</t>
  </si>
  <si>
    <t>PAGO FIDU</t>
  </si>
  <si>
    <t>PAGO OD</t>
  </si>
  <si>
    <t>SALDO</t>
  </si>
  <si>
    <t>DEVOLUCION</t>
  </si>
  <si>
    <t>NUEVO SALDO</t>
  </si>
  <si>
    <t>C. EXTRA</t>
  </si>
  <si>
    <t>PARQ</t>
  </si>
  <si>
    <t>TOT</t>
  </si>
  <si>
    <t>ETAPA 2</t>
  </si>
  <si>
    <t>CLIENTES X ESCRITURAR ETAPA 1 (INFO DE RENDICION DE CUENTAS)</t>
  </si>
  <si>
    <t xml:space="preserve">Torre </t>
  </si>
  <si>
    <t>Nom Ini</t>
  </si>
  <si>
    <t>Nom RPH</t>
  </si>
  <si>
    <t>Propietario</t>
  </si>
  <si>
    <t xml:space="preserve">Valor </t>
  </si>
  <si>
    <t>Recaudo Fidu</t>
  </si>
  <si>
    <t>Recaudo Od</t>
  </si>
  <si>
    <t>Saldo</t>
  </si>
  <si>
    <t>Entrega Material</t>
  </si>
  <si>
    <t>Escritura</t>
  </si>
  <si>
    <t>Aplica</t>
  </si>
  <si>
    <t>Devolucion</t>
  </si>
  <si>
    <t>Nuevo saldo</t>
  </si>
  <si>
    <t>Cuota Extra</t>
  </si>
  <si>
    <t>NATALIA ANDREA VITOLA</t>
  </si>
  <si>
    <t>Sin Iniciar</t>
  </si>
  <si>
    <t xml:space="preserve">ALEJANDRA RUEDA </t>
  </si>
  <si>
    <t xml:space="preserve">BERTA OLIVA VELEZ DE LOPERA </t>
  </si>
  <si>
    <t>DAVID OSORIO CALLE</t>
  </si>
  <si>
    <t xml:space="preserve">FELIPE VANEGAS GOMEZ </t>
  </si>
  <si>
    <t>YETSICA MILENA BEDOYA MURILLO</t>
  </si>
  <si>
    <t>LUIS GUILLERMO SINISTERRA</t>
  </si>
  <si>
    <t xml:space="preserve">ELIZABETH DORADO ILLERA </t>
  </si>
  <si>
    <t>LUIS JAVIER BUSTAMANTE HOYOS</t>
  </si>
  <si>
    <t>GLORIA ELIZABETH MONTOYA TOBON</t>
  </si>
  <si>
    <t>MATEO CORREA RUIZ</t>
  </si>
  <si>
    <t>Registrada</t>
  </si>
  <si>
    <t>UNO SEIS SAS</t>
  </si>
  <si>
    <t>27 Sep 2022</t>
  </si>
  <si>
    <t>PEREZ MENDOZA</t>
  </si>
  <si>
    <t>MARIA CAMILA MAYA GONZALEZ</t>
  </si>
  <si>
    <t>GLORIA EUGENIA VASQUEZ SALAZAR</t>
  </si>
  <si>
    <t>PAULA ANDREA RESTREPO BOTERO</t>
  </si>
  <si>
    <t>SEBASTIAN VELEZ QUINTERO - ANY LORENA MARTINEZ</t>
  </si>
  <si>
    <t>SANDRA MILENA GRANADA DUQUE</t>
  </si>
  <si>
    <t xml:space="preserve">BEATRIZ ELENA VELASQUEZ ARBOLEDA </t>
  </si>
  <si>
    <t>FRANSELINY MONTOYA PEREZ</t>
  </si>
  <si>
    <t>04 agos 2022</t>
  </si>
  <si>
    <t>PAULA ALEXANDRA MORRIONES VARGAS</t>
  </si>
  <si>
    <t>CARLOS MARIO BERMUDEZ GALLEGO</t>
  </si>
  <si>
    <t>ERIKA ISABEL RODAS GARCIA</t>
  </si>
  <si>
    <t>ALBA LUZ ARIAS MARIN</t>
  </si>
  <si>
    <t>19 Sep 2022</t>
  </si>
  <si>
    <t>FELIPE CORAL DUQUE</t>
  </si>
  <si>
    <t>JENIFER TATIANA HENAO ARROYAVE – JHON FREDY LOAIZA HOLGUIN</t>
  </si>
  <si>
    <t>FIVE PACK JUAN ESTEBAN VELASQUEZ MORALES</t>
  </si>
  <si>
    <t>OSCAR JAVIER RAMIREZ ARIAS</t>
  </si>
  <si>
    <t>JUAN SEBASTIAN GONZALEZ DUQUE</t>
  </si>
  <si>
    <t>KATHERINE ALVAREZ CANO</t>
  </si>
  <si>
    <t>JUAN FERNANDO MERINO PEREZ</t>
  </si>
  <si>
    <t>CARLOS ALONSO TANGARIFE</t>
  </si>
  <si>
    <t>KELLY GIRALDO MUÑZ</t>
  </si>
  <si>
    <t>JOSE EDIEL HERRERA OSORIO</t>
  </si>
  <si>
    <t>J.A. EXCAVACIONES</t>
  </si>
  <si>
    <t>BLANCA LUCIA BETANCUR RENDON</t>
  </si>
  <si>
    <t>STELLA PATRICIA CASTAÑEDA COLORADO</t>
  </si>
  <si>
    <t>MIRIAN CASTAÑO MARTINEZ</t>
  </si>
  <si>
    <t xml:space="preserve">DIANA CAROLINA VALENCIA VELEZ </t>
  </si>
  <si>
    <t>ADRIANA MARIA RESTREPO DE JARAMILLO</t>
  </si>
  <si>
    <t>JUAN DIEGO ORTIZ ROLDAN</t>
  </si>
  <si>
    <t>CARLOS AUGUSTO CASTRILLON VELASQUEZ</t>
  </si>
  <si>
    <t>ESNEYDER MONTOYA ESPINOSA</t>
  </si>
  <si>
    <t>LUZ ADRIANA GOMEZ JARAMILLO</t>
  </si>
  <si>
    <t>FABER EMILIO MONTOYA RESTREPO</t>
  </si>
  <si>
    <t>Local</t>
  </si>
  <si>
    <t>CB &amp; JB S.A.S</t>
  </si>
  <si>
    <t xml:space="preserve">CAROLINA GAVIRIA JIMENEZ </t>
  </si>
  <si>
    <t xml:space="preserve"> JAIME ALONSO OSORIO USUGA -  MOLINARA</t>
  </si>
  <si>
    <t>NINH AN DAO Y CHARLES HARRISON HAYNES</t>
  </si>
  <si>
    <t xml:space="preserve">GUSTAVO ALBERTO SERNA RESTREPO </t>
  </si>
  <si>
    <t>DIANA ELIZABETH ORTIZ RESTREPO</t>
  </si>
  <si>
    <t>FIVE PACK ALLIANCE  S.A.S</t>
  </si>
  <si>
    <t>CRISTINA VASQUEZ PABON</t>
  </si>
  <si>
    <t xml:space="preserve"> GRA HOLDINGS S.A.S</t>
  </si>
  <si>
    <t>VICTORIA EUGENIA FRANCO LOPERA</t>
  </si>
  <si>
    <t>BERNARDO EMILIO VARGAS ARANGO</t>
  </si>
  <si>
    <t>JULIAN DAVID ALZATE MAYA</t>
  </si>
  <si>
    <t>DAVID EDUARDO RAMIREZ VELEZ</t>
  </si>
  <si>
    <t>BEATRIZ EUGENIA OROZCO ZAPATA</t>
  </si>
  <si>
    <t>JUAN CAMILO CANO LOPERA</t>
  </si>
  <si>
    <t>MARTA LUCIA RAMIREZ DONOSO</t>
  </si>
  <si>
    <t>JOHN ROBERT SCHAEFFER</t>
  </si>
  <si>
    <t>AGUDELO PELAEZ ABOGADOS S.A.S</t>
  </si>
  <si>
    <t>MARIA ARANGO DE SALDARRIAGA</t>
  </si>
  <si>
    <t>LAURA ADARVE CADAVID</t>
  </si>
  <si>
    <t>MARCELA CARVAJAL MORALES</t>
  </si>
  <si>
    <t>EDISON DE JESUS MEJIA BETANCUR</t>
  </si>
  <si>
    <t>CELSO ANTONIO HERNANDEZ CARDENAS</t>
  </si>
  <si>
    <t xml:space="preserve">NORIS ANGELA MARTINEZ GALLO </t>
  </si>
  <si>
    <t>CATALINA ASTRID PAREJA JIMENEZ</t>
  </si>
  <si>
    <t>28 sep 2022</t>
  </si>
  <si>
    <t>FRANCISCA BEATRIZ RESTREPO RESTREPO</t>
  </si>
  <si>
    <t>VERONICA ARANGO ARBOLEDA</t>
  </si>
  <si>
    <t>MARIA CLARA ARANGO ARBOLEDA</t>
  </si>
  <si>
    <t>MARIAN PAOLA REYES ROJAS - (J.A Excavaciones)</t>
  </si>
  <si>
    <t xml:space="preserve">FABIAN DARIO TORRES </t>
  </si>
  <si>
    <t>J. A EXCAVACIONES Y MATERIALES S. A. S</t>
  </si>
  <si>
    <t>JULIO CESAR FERNANDEZ RAMIREZ</t>
  </si>
  <si>
    <t>JUAN SEBASTIAN BOLIVAR MONTOYA</t>
  </si>
  <si>
    <t xml:space="preserve">ELIANA MARÍA MONCADA RODRÍGUEZ </t>
  </si>
  <si>
    <t>DAVID ALEJANDRO CADAVID USUGA</t>
  </si>
  <si>
    <t>BEA GAS S.A.S</t>
  </si>
  <si>
    <t>HENRY CONGOTE OSPINA</t>
  </si>
  <si>
    <t>OMAR DE JESUS SOTO GRAJALES</t>
  </si>
  <si>
    <t xml:space="preserve">JORGE ERNESTO BURGOS RODRIGUEZ </t>
  </si>
  <si>
    <t>INMOHOYOS S.A.S.</t>
  </si>
  <si>
    <t>BIENES DEL SUR S.A.S.</t>
  </si>
  <si>
    <t>ROSALBA MONTOYA BEDOYA</t>
  </si>
  <si>
    <t>MOBRICK S.A.S.</t>
  </si>
  <si>
    <t>MARY ESTHER SAEZ NEGRETE</t>
  </si>
  <si>
    <t>CHARLES HARRISON HAYNES</t>
  </si>
  <si>
    <t>WALTER DARIO SALAZAR MUÑOZ</t>
  </si>
  <si>
    <t>MARIA HERMINIA MUÑOZ DE ARREDONDO</t>
  </si>
  <si>
    <t xml:space="preserve">MARTHA LUCIA GIL AMAYA </t>
  </si>
  <si>
    <t>MAURICIO DEL CARMEN ACEVEDO PALACIO</t>
  </si>
  <si>
    <t>LUZ DALIA PEÑA DE CÉSPEDES</t>
  </si>
  <si>
    <t>VACECOL CONSULTORES S.A.S.</t>
  </si>
  <si>
    <t>ERICA MILENA GRACIANO</t>
  </si>
  <si>
    <t>JHON JAMER MORALES TORO</t>
  </si>
  <si>
    <t>NELSON DE JESUS AGUDELO ORTEGA</t>
  </si>
  <si>
    <t>LAURA ELENA COLORADO FERNÁNDEZ</t>
  </si>
  <si>
    <t>MANUEL JOSE MORALES MORALES</t>
  </si>
  <si>
    <t>STEFANYA CASTRO OSPINA</t>
  </si>
  <si>
    <t>GLORIA CRISTINA SALAZAR ARANGO</t>
  </si>
  <si>
    <t>LILLIAM MUÑOZ DE SALAZAR</t>
  </si>
  <si>
    <t>HUGO ALONSO LONDOÑO HENAO</t>
  </si>
  <si>
    <t>ALIX MARISELLA RODRIGUEZ CUEVAS</t>
  </si>
  <si>
    <t>ISABEL CRISTINA SANCHEZ ORTIZ</t>
  </si>
  <si>
    <t>JUAN GUILLERMO ALZATE ARBOLEDA</t>
  </si>
  <si>
    <t>ANDREA MILENA SANCHEZ SANCHEZ</t>
  </si>
  <si>
    <t>OSCAR DAVID GOMEZ ARCILA</t>
  </si>
  <si>
    <t xml:space="preserve">DIEGO ALBERTO RESTREPO PELAEZ- LEIDY JOHANA FRANCO HERRERA </t>
  </si>
  <si>
    <t>GLADYS ELENA VARON GARCIA</t>
  </si>
  <si>
    <t>JAIME HERNANDO BEDOYA MURILLO</t>
  </si>
  <si>
    <t>JENNY MARCELA OSPINA VILLAMIZAR</t>
  </si>
  <si>
    <t>NATALIA CARVAJAL MORALES</t>
  </si>
  <si>
    <t>BETTY DUQUE CARVAJAL</t>
  </si>
  <si>
    <t>MANUELA ALVAREZ CAÑAS</t>
  </si>
  <si>
    <t>CARLOS HERNAN MEJIA AGUDELO</t>
  </si>
  <si>
    <t>CAROLINA MARIN MARTINEZ</t>
  </si>
  <si>
    <t>SANTIAGO HERNAN OSPINA SALAZAR</t>
  </si>
  <si>
    <t>SANDRA MILENA GOMEZ BETANCUR</t>
  </si>
  <si>
    <t>ROSALBA DEL SOCORRO LEDESMA AGUDELO</t>
  </si>
  <si>
    <t>ADRIANA LUCY NOREÑA RENDON</t>
  </si>
  <si>
    <t xml:space="preserve">YEIDY ANDREA GOMEZ MARTINEZ Y FREDY ALEXANDER MEJIA CALLE </t>
  </si>
  <si>
    <t>ALEJANDRA MARIA VELEZ TORRES</t>
  </si>
  <si>
    <t>LUIS FRANCISCO MORENO BELTRAN</t>
  </si>
  <si>
    <t>HUMBERTO DE JESUS GUIRALES MORALES</t>
  </si>
  <si>
    <t>DANIELA ZAPATA MONCADA</t>
  </si>
  <si>
    <t>BERNARDO OSORIO AGUDELO</t>
  </si>
  <si>
    <t>HANS RICHTER ARBOLEDA</t>
  </si>
  <si>
    <t>ZULEIMA ANDREA ARIZA CORREA</t>
  </si>
  <si>
    <t>CLAUDIA PATRICIA VILLA LONDOÑO</t>
  </si>
  <si>
    <t>VERONICA CALLE ORTIZ</t>
  </si>
  <si>
    <t>LILIANA MARCELA RESTREPO GIRALDO</t>
  </si>
  <si>
    <t>LILIANA MERCEDES CIFUENTES BOLIVAR</t>
  </si>
  <si>
    <t>FEDERICO DE JESUS CARVAJAL MARTINEZ</t>
  </si>
  <si>
    <t>GLORIA CECILIA PAJON ARANGO</t>
  </si>
  <si>
    <t>DANIEL JAIME BORRERO MONSALVE</t>
  </si>
  <si>
    <t>ANDRES FELIPE ORREGO QUINTERO</t>
  </si>
  <si>
    <t>EDGAR ANDRES QUIROZ GUZMÁN</t>
  </si>
  <si>
    <t>NEIVER ANDRES MARIN ZAPATA</t>
  </si>
  <si>
    <t>MARIA ELENA PINO RESTREPO</t>
  </si>
  <si>
    <t>NATALIA MORENO TUBERQUIA</t>
  </si>
  <si>
    <t>DIEGO ALEJANDRO LONDOÑO ACEVEDO</t>
  </si>
  <si>
    <t>ELIZABETH CORAL DUQUE</t>
  </si>
  <si>
    <t>JUAN CARLOS SUAREZ LOAIZA</t>
  </si>
  <si>
    <t>MONICA MARIA VASQUEZ GUTIERREZ</t>
  </si>
  <si>
    <t>JULIAN ESTEBAN RIVERA ARBOLEDA</t>
  </si>
  <si>
    <t>MARIA CAMILA RESTREPO ESPINOSA</t>
  </si>
  <si>
    <t>CARLOS EDUARDO PINEDA JIMENEZ</t>
  </si>
  <si>
    <t>ANDRES MAURICIO AGUDELO CEBALLOS</t>
  </si>
  <si>
    <t>JUAN ESTEBAN ARANGO CAICEDO</t>
  </si>
  <si>
    <t>JOHN JAIRO LOTERO RUIZ</t>
  </si>
  <si>
    <t>MARDA MARISEL TAMAYO TABARES</t>
  </si>
  <si>
    <t>JULIAN MAURICIO QUIROS GUZMAN</t>
  </si>
  <si>
    <t>IVAN DARIO OLAYA SANCHEZ</t>
  </si>
  <si>
    <t>RAMIRO PEREZ GONZÁLEZ</t>
  </si>
  <si>
    <t xml:space="preserve">SUSANA JIMENEZ ZULUAGA Y SANTIAGO ARIAS BARRENECHE  </t>
  </si>
  <si>
    <t>DIANA CAROLINA CORREA ESPINOSA</t>
  </si>
  <si>
    <t>CATALINA BLAIR SIERRA</t>
  </si>
  <si>
    <t>LEIDY YULIANA MUÑOZ</t>
  </si>
  <si>
    <t>BLANCA LUZ ACOSTA MAYA</t>
  </si>
  <si>
    <t>CAROLINA GAVIRIA JIMÉNEZ</t>
  </si>
  <si>
    <t>GABRIEL JAIME ARANGO OCHOA</t>
  </si>
  <si>
    <t>ANDREA VALENCIA PALACIO</t>
  </si>
  <si>
    <t>YENIFER DINARA SANCHEZ</t>
  </si>
  <si>
    <t>FREDY ANDRES GARCIA PALOMEQUE</t>
  </si>
  <si>
    <t xml:space="preserve">JORGE ARMANDO QUINTERO MONTOYA - NATALY  MONSALVE MONSALVE </t>
  </si>
  <si>
    <t>JUAN GABRIEL TOBON VALENCIA</t>
  </si>
  <si>
    <t>LAURA LOPEZ ACOSTA</t>
  </si>
  <si>
    <t>JUAN GUILLERMO PARRA MONSALVE</t>
  </si>
  <si>
    <t>JUAN CARLOS LEAL ECHEVERRI</t>
  </si>
  <si>
    <t>MILENA JARAMILLO MAZO</t>
  </si>
  <si>
    <t>DAVID ALEJANDRO MADRID VASQUEZ</t>
  </si>
  <si>
    <t>DANIELA OBANDO HERRERA</t>
  </si>
  <si>
    <t>MATEO GONZALEZ COLORADO</t>
  </si>
  <si>
    <t>FABIÁN ALBERTO VÉLEZ TORRES</t>
  </si>
  <si>
    <t xml:space="preserve">CARLOS ANDRES RESTREPO MESA- GUSTAVO ALBERTO SALAZAR </t>
  </si>
  <si>
    <t>CLAUDIA PATRICIA CADAVID IDARRAGA</t>
  </si>
  <si>
    <t>GLADYS DEL SOCORRO MONTOYA BEDOYA</t>
  </si>
  <si>
    <t>CLAUDIA ELENA GAVIRIA ESCOBAR</t>
  </si>
  <si>
    <t>PROMESA INMOBILIARIA SAS</t>
  </si>
  <si>
    <t>ALICIA DEL SOCORRO SANCHEZ AGUDELO</t>
  </si>
  <si>
    <t xml:space="preserve">PROSPER INVERSIONES S.A.S </t>
  </si>
  <si>
    <t>JESSID LEÓN VELEZ GUTIERREZ</t>
  </si>
  <si>
    <t>MARLENY DEL SOCORRO ATEHORTUA TABARES</t>
  </si>
  <si>
    <t>LUCELLY GIRALDO</t>
  </si>
  <si>
    <t>COOPERATIVA DE VIGILANCIA Y SEGURIDAD PRIVADA CORAZA SEGURIDAD C.T.A.</t>
  </si>
  <si>
    <t>SANDRA LILIANA QUIRAMA LOPEZ</t>
  </si>
  <si>
    <t>MARTHA LUCIA ROSERO SANCHEZ</t>
  </si>
  <si>
    <t>LEIDY NATALI MONTOYA OCAMPO</t>
  </si>
  <si>
    <t xml:space="preserve">BERNARDO OSORIO AGUDELO </t>
  </si>
  <si>
    <t>LEYDER HARLEY VARGAS BUITRAGO</t>
  </si>
  <si>
    <t>CARLOS ANDRES ABELLO CIFUENTES</t>
  </si>
  <si>
    <t>LINA MARIA LONDOÑO MARULANDA</t>
  </si>
  <si>
    <t>MARIO ALBERTO ESCOBAR GIRALDO</t>
  </si>
  <si>
    <t>YESICA TATIANA CORREA RUA</t>
  </si>
  <si>
    <t>JUAN CAMILO DEL CORRAL ORTÍZ</t>
  </si>
  <si>
    <t>DYDIER GILDARDO MONCADA CARDONA</t>
  </si>
  <si>
    <t>CAROLINA GIRALDO VASQUEZ</t>
  </si>
  <si>
    <t>JUAN GUTIERREZ CALLE</t>
  </si>
  <si>
    <t>NORA LUZ CASTAÑO DE BASTIDAS</t>
  </si>
  <si>
    <t>MAURICIO ALEJANDRO MOLINA URIBE</t>
  </si>
  <si>
    <t>ESTEFANIA RAMIREZ OROZCO</t>
  </si>
  <si>
    <t>SERGIO ANDRES CELIS VELEZ</t>
  </si>
  <si>
    <t>MARIA LILIA ARBOLEDA CASTAÑO</t>
  </si>
  <si>
    <t>CESAR AUGUSTO SANCHEZ MEJÍA</t>
  </si>
  <si>
    <t xml:space="preserve">BATON WESTON MARTÍNEZ </t>
  </si>
  <si>
    <t>RAÚL JAVIER MORENO PACHÓN</t>
  </si>
  <si>
    <t>JULIO ALBERTO SUAREZ ORJUELA</t>
  </si>
  <si>
    <t xml:space="preserve">SERGIO ALBERTO VELEZ RAMIREZ, CLAUDIA MARGARITA PIEDRAHITA HURTADO, GUIANLUIGUE GAUDENZI Y OTROS </t>
  </si>
  <si>
    <t xml:space="preserve">CLAUDIA MARGARITA PIEDRAHITA HURTADO </t>
  </si>
  <si>
    <t xml:space="preserve">CARLOS ANDRES TOBON CARMONA </t>
  </si>
  <si>
    <t>GRUPO CHICA CASTRO Y CIA S.C.A</t>
  </si>
  <si>
    <t>MUNDO ALIANZA S.A.</t>
  </si>
  <si>
    <t>INVERSIONES CLOROFILA S.A.S</t>
  </si>
  <si>
    <t xml:space="preserve">MARIA EMILSE SUAREZ DE CANO </t>
  </si>
  <si>
    <t>HIJOS E OCHOA V. &amp; CIA S.C.A</t>
  </si>
  <si>
    <t>DANIEL BETANCOURT TIRADO</t>
  </si>
  <si>
    <t>MONICA ALEJANDRA ESPINOZA HERRERA</t>
  </si>
  <si>
    <t>GUSTAVO ANTONIO JARAMILLO CUERVO</t>
  </si>
  <si>
    <t>CARLOS ANDRÉS TOBÓN CARMONA</t>
  </si>
  <si>
    <t xml:space="preserve">PAULA CRISTINA SOTO OCHOA </t>
  </si>
  <si>
    <t>JUAN PABLO PALACIO MONTOYA Y ELIZABETH MADRID HENAO</t>
  </si>
  <si>
    <t>MARCELA TOBÓN CARMONA</t>
  </si>
  <si>
    <t>LUIS FERNANDO ALZATE ARBOLEDA</t>
  </si>
  <si>
    <t xml:space="preserve">LUCAS ATEHORTUA CASTILLO </t>
  </si>
  <si>
    <t xml:space="preserve">GRUPO SEVIMUR S.A.S </t>
  </si>
  <si>
    <t>JUAN DAVID CARDONA VASQUEZ</t>
  </si>
  <si>
    <t xml:space="preserve">CLAUDIA INÉS OSORIO ARTEAGA </t>
  </si>
  <si>
    <t>JUAN CARLOS MONCADA VALENCIA</t>
  </si>
  <si>
    <t>MALFI DEL SOCORRO RUA GONZALEZ</t>
  </si>
  <si>
    <t>MARIA EUGENIA GUTIERREZ SANCHEZ</t>
  </si>
  <si>
    <t xml:space="preserve">CAROLINA ARANGO ESCOBAR                </t>
  </si>
  <si>
    <t>MIRYAM CRISTINA RÍOS SALCEDO  se encuentra cesion a ferisneldo piedrahita</t>
  </si>
  <si>
    <t>HAROLD RENDÓN VÁSCO - YENNIFER POSAD GRANADA</t>
  </si>
  <si>
    <t>NICOLAS SERNA MACHADO</t>
  </si>
  <si>
    <t xml:space="preserve">AYDE MONICA BETANCUR YEPES </t>
  </si>
  <si>
    <t>LOGISTICA INTEGRAL LECARGO S.A.S</t>
  </si>
  <si>
    <t>HORACIO MEJIA RODRIGUEZ</t>
  </si>
  <si>
    <t xml:space="preserve">JOSE RODRIGO CASTILLO SEPUELVEDA </t>
  </si>
  <si>
    <t>GLORIA CECILIA PUERTA GUZMAN</t>
  </si>
  <si>
    <t>HERMES JAVIER CABALLERO HERNANDEZ</t>
  </si>
  <si>
    <t>JUAN ESTEBAN RUIZ VASCO</t>
  </si>
  <si>
    <t>MOBRICK SA</t>
  </si>
  <si>
    <t>CARLOS MARIO PINEDA SERNA</t>
  </si>
  <si>
    <t xml:space="preserve">DIANA PATRICIA ZAPATA RENDON </t>
  </si>
  <si>
    <t>JORGE HERNAN QUINTERO CORREA</t>
  </si>
  <si>
    <t>DAYANA GARCIA OCHOA</t>
  </si>
  <si>
    <t xml:space="preserve">RAFAEL ANTONIO ACEVEDO PINEDA </t>
  </si>
  <si>
    <t xml:space="preserve">OSVALDO ALBERTO BETANCUR HENAO </t>
  </si>
  <si>
    <t>PAMELA MARÍA ACOSTA MEJÍA</t>
  </si>
  <si>
    <t>MARGARITA MARÍA ESCOBAR GONZÁLEZ</t>
  </si>
  <si>
    <t>JUAN MANUEL HERRERA HINCAPIÉ</t>
  </si>
  <si>
    <t xml:space="preserve">HIJOS E OCHOA V. &amp; CIA S.C.A </t>
  </si>
  <si>
    <t xml:space="preserve">DIANA CRISTINA IDROBO SOLARTE </t>
  </si>
  <si>
    <t>YIMI ALBERTO VILLA COLORADO</t>
  </si>
  <si>
    <t>HERNAN DAVID ARANGO ARANGO</t>
  </si>
  <si>
    <t>MARÍA CATALINA TOBÓN CARMONA</t>
  </si>
  <si>
    <t>NATALIA BERRIO CORREA - RAÚL JAVIER MORENO PACHÓN</t>
  </si>
  <si>
    <t>MARIA ISABEL ECHAVARRIA MONCADA - DEISY CATALINA LOPEZ E</t>
  </si>
  <si>
    <t xml:space="preserve">YINETH TATIANA GAMBA GARCÍA </t>
  </si>
  <si>
    <t>FRANCISCO GONZALO VILLA GALVIS</t>
  </si>
  <si>
    <t>GRUPO CHICA CASTRO Y CIA S.C.A-  ANA MARIA CASTRO</t>
  </si>
  <si>
    <t xml:space="preserve">MARIA CAMILA VILLA ALVAREZ - MARIA ELENA CANO MEJIA </t>
  </si>
  <si>
    <t xml:space="preserve"> MELISSA HENAO MUÑOZ</t>
  </si>
  <si>
    <t xml:space="preserve">FRANCY ASTRID BEDOYA PUERTA </t>
  </si>
  <si>
    <t>JUAN CARLOS RESTREPO POSADA</t>
  </si>
  <si>
    <t>JOHN JAIRO BUSTAMANTE OSORNO</t>
  </si>
  <si>
    <t>ESTEBAN MONTOYA ARANGO</t>
  </si>
  <si>
    <t>HIJOS E OCHOA V. &amp; CIA S.C.A - ELIANA OCHOA VALENCIA</t>
  </si>
  <si>
    <t>JUAN CAMILO DEL CORRAL ORTÍZ- MARIA MERCEDES RPO</t>
  </si>
  <si>
    <t>ROBERTO ARTURO VENGOECHEA RENOWITZKY</t>
  </si>
  <si>
    <t xml:space="preserve">Torre 6- Obra Andalucia </t>
  </si>
  <si>
    <t>FELIPE ANDRES ARBOLEDA ZAMBRANO</t>
  </si>
  <si>
    <t>ADRIANA MARIA HERNANDEZ GIL</t>
  </si>
  <si>
    <t>INVERASTURIAS S.A.S</t>
  </si>
  <si>
    <t>I-SERV S.A.S.</t>
  </si>
  <si>
    <t>LUIS FERNANDO VANEGAS ROLDAN</t>
  </si>
  <si>
    <t>ANA CATALINA ZULUAGA CORREA</t>
  </si>
  <si>
    <t xml:space="preserve">MAURICIO CAMPUZANO MAYA </t>
  </si>
  <si>
    <t>ADRIANA MARIA VILLEGAS FRANCO</t>
  </si>
  <si>
    <t>SANTIAGO ECHAVARRIA PUERTA</t>
  </si>
  <si>
    <t>JUAN GUILLERMO ROMERO BETANCUR</t>
  </si>
  <si>
    <t>CLAUDIA ANDREA RUIZ PINO</t>
  </si>
  <si>
    <t>MARIA ISABEL CANO MONTOYA</t>
  </si>
  <si>
    <t>CAROLINA DE LOS RIOS VILLEGAS</t>
  </si>
  <si>
    <t>GLORIA MARITZA MARIN ACEVEDO</t>
  </si>
  <si>
    <t>BEATRIZ ADRIANA RIOS</t>
  </si>
  <si>
    <t>LEONARDO FABIO CANENCIO GOMEZ</t>
  </si>
  <si>
    <t>CARLOS ANDRES GIRALDO ALVAREZ</t>
  </si>
  <si>
    <t>ALEJANDRO MEJIA MARTINEZ</t>
  </si>
  <si>
    <t>MARIA ELENA GOMEZ ARRUBLA</t>
  </si>
  <si>
    <t>SANDRA MILENA PATIÑO CORREA</t>
  </si>
  <si>
    <t>DIANA LUCIA URIBE VALENCIA</t>
  </si>
  <si>
    <t>JEISON ALEXANDER ARDILA GUTIERREZ</t>
  </si>
  <si>
    <t>PAULA ANDREA MEJIA MEJIA</t>
  </si>
  <si>
    <t>DANIELA PUERTA PUERTA</t>
  </si>
  <si>
    <t xml:space="preserve">LINA MARIA MORALES OSPINA </t>
  </si>
  <si>
    <t>LUCAS ATEHORTUA CASTILLO</t>
  </si>
  <si>
    <t>JACQUELINE CORREA RIOS</t>
  </si>
  <si>
    <t>BEATRIZ ELENA BENITEZ HERRERA</t>
  </si>
  <si>
    <t>ANDRES FELIPE CASTILLO ARIAS</t>
  </si>
  <si>
    <t>EDWIN ALONSO GALLEGO ORTIZ</t>
  </si>
  <si>
    <t>FLOR ELENA VASQUEZ SANCHEZ</t>
  </si>
  <si>
    <t>DANIELA GALLEGO RAIGOSA</t>
  </si>
  <si>
    <t>ORLANDO MUÑOZ MANCERA</t>
  </si>
  <si>
    <t>ANDERSON JAHIR FLOREZ GAVIRIA</t>
  </si>
  <si>
    <t>JUAN CAMILO IDARRAGA PIEDRAHITA</t>
  </si>
  <si>
    <t>CLAUDIA MARIA CADAVID LONDOÑO</t>
  </si>
  <si>
    <t>WILSON SIERA - MAICOL MURILLO</t>
  </si>
  <si>
    <t>MARILUZ SERNA MEDINA</t>
  </si>
  <si>
    <t>ALVARO ANDRES JARAMILLO RAMIREZ</t>
  </si>
  <si>
    <t>CAMILO GIRALDO CAMPILLO</t>
  </si>
  <si>
    <t>MARIO ALBERTO ESCOBAR</t>
  </si>
  <si>
    <t>CARLOS EDUARDO VASQUEZ GUTIERREZ</t>
  </si>
  <si>
    <t>PAULA MARCELA MEDINA TABARES</t>
  </si>
  <si>
    <t>LEIDY DIANA CORREA RESTREPO</t>
  </si>
  <si>
    <t>MANUELA CORREA JARAMILLO</t>
  </si>
  <si>
    <t>IVAN DARIO QUICENO LAVERDE</t>
  </si>
  <si>
    <t>CARLOS FELIPE VALENZUELA ZAFRA</t>
  </si>
  <si>
    <t>CAROLINA CASTAÑO LOZANO</t>
  </si>
  <si>
    <t>JOSE MAURICIO SANCHEZ URIBE</t>
  </si>
  <si>
    <t>ROGELIO ANTONIO MARTINEZ MUÑOZ</t>
  </si>
  <si>
    <t>GUILLERMO ALONSO CEBALLOS FERNANDEZ</t>
  </si>
  <si>
    <t>IDALBA ARIAS VALENCIA</t>
  </si>
  <si>
    <t>ELIANA MARIA OCHOA VELENCIA SOCIO GESTOR DE LA SOCIEDAD HIJOS E OCHOA V. &amp; CIA S.C.A</t>
  </si>
  <si>
    <t>MOBRICK S.A.S</t>
  </si>
  <si>
    <t>MAURICO ALEJANDRO MOLINA</t>
  </si>
  <si>
    <t>CARLOS ANDRES TOBON SANCHEZ</t>
  </si>
  <si>
    <t>JUAN CAMILO CARDONA PALACIO</t>
  </si>
  <si>
    <t>LUZ MARINA DEL ROSARIO VELASQUEZ BOTERO</t>
  </si>
  <si>
    <t>ELIZABETH LONDOÑO FERNANDEZ</t>
  </si>
  <si>
    <t>DUVAN DANIEL SALAZAR RESTREPO</t>
  </si>
  <si>
    <t>VALENTINA PINEDA GARCIA</t>
  </si>
  <si>
    <t>WILLIAM ALBERTO HERNANDEZ GIL</t>
  </si>
  <si>
    <t>YNDIRA HURTADO DELGADO</t>
  </si>
  <si>
    <t>GRUPO SEVIMUR S.A.S</t>
  </si>
  <si>
    <t>SERGIO ORLANDO RIOS OSPINA</t>
  </si>
  <si>
    <t>FABIO ALBERTO DE JESUS ORTEGA MARQUEZ</t>
  </si>
  <si>
    <t>ALEJANDRA MARCELA MEJIA VELASQUEZ</t>
  </si>
  <si>
    <t>ANA MARIA RESTREPO SANCHEZ</t>
  </si>
  <si>
    <t>CARLOS ANDRES TOBON CARMONA</t>
  </si>
  <si>
    <t>JUAN FERNANDO MARIN ALVAREZ</t>
  </si>
  <si>
    <t>ISABEL CRISTINA HENAO MEDINA</t>
  </si>
  <si>
    <t>MONICA ALEJANDRA CARDONA ARISTIZABAL</t>
  </si>
  <si>
    <t>JUAN FELIPE RIOS GARCIA</t>
  </si>
  <si>
    <t>LUIS FERNANDO PELAEZ BOTERO</t>
  </si>
  <si>
    <t>ELIANA MARIA OCHOA VALENCIA EN REPRESENTACI? DE LA SOCIEDAD HIJOS E OCHOA V. &amp; CIA S.C.A.</t>
  </si>
  <si>
    <t xml:space="preserve">JUAN DAVID SANCHEZ </t>
  </si>
  <si>
    <t>SERGIO ALBERTO VELEZ RAMIREZ</t>
  </si>
  <si>
    <t>MAURICIO TOBON CARMONA</t>
  </si>
  <si>
    <t>SERGIO HUMBERTO OSSA CANO</t>
  </si>
  <si>
    <t>ANA MARIA HERRERA SEPULVEDA</t>
  </si>
  <si>
    <t>INVERSIONES CLOROFILA</t>
  </si>
  <si>
    <t xml:space="preserve">ELIANA MARIA OCHOA VELENCIA SOCIO GESTOR DE LA SOCIEDAD HIJOS E OCHOA V. &amp; CIA S.C.A </t>
  </si>
  <si>
    <t>DIEGO CORREA TUBERQUIA</t>
  </si>
  <si>
    <t>CESAR AUGUSTO MOTATO HERNANDEZ</t>
  </si>
  <si>
    <t>JORGE MANUEL LOPEZ BURGOS</t>
  </si>
  <si>
    <t>JOSE FABIO MEJIA AVENDAÑO</t>
  </si>
  <si>
    <t>Modulo</t>
  </si>
  <si>
    <t>Etapa</t>
  </si>
  <si>
    <t>Fecha de Venta</t>
  </si>
  <si>
    <t>Titular</t>
  </si>
  <si>
    <t>Celular</t>
  </si>
  <si>
    <t>Total</t>
  </si>
  <si>
    <t>Valor Pagado</t>
  </si>
  <si>
    <t>CARTERA</t>
  </si>
  <si>
    <t>juan gutierrez calle</t>
  </si>
  <si>
    <t>hijos e ochoa v. &amp; cia s.c.a</t>
  </si>
  <si>
    <t>carlos andr? tob? carmona</t>
  </si>
  <si>
    <t>marcela tobon carmona</t>
  </si>
  <si>
    <t>marco ignacio vargas zabala</t>
  </si>
  <si>
    <t>carlos andres abello cifuentes</t>
  </si>
  <si>
    <t>rocio de la cruz restrepo correa</t>
  </si>
  <si>
    <t>daniel valencia giraldo</t>
  </si>
  <si>
    <t>3217828837 - 3135182048</t>
  </si>
  <si>
    <t>sebastian ortiz nore?</t>
  </si>
  <si>
    <t>juan fernando merino perez</t>
  </si>
  <si>
    <t>claudia elena gaviria escobar</t>
  </si>
  <si>
    <t>edgar osorio ospina</t>
  </si>
  <si>
    <t>1-13</t>
  </si>
  <si>
    <t>grupo sevimur s.a.s</t>
  </si>
  <si>
    <t>1-14</t>
  </si>
  <si>
    <t>peter paul betancur jimenez</t>
  </si>
  <si>
    <t>1-15</t>
  </si>
  <si>
    <t>fabi? dav? casas arroyave</t>
  </si>
  <si>
    <t>1-16</t>
  </si>
  <si>
    <t>santiago echavarria puerta</t>
  </si>
  <si>
    <t>1-17</t>
  </si>
  <si>
    <t>sebastian vargas martinez</t>
  </si>
  <si>
    <t>1-18</t>
  </si>
  <si>
    <t>alejandro mej? mart?ez</t>
  </si>
  <si>
    <t>1-19</t>
  </si>
  <si>
    <t>baton weston mart?ez</t>
  </si>
  <si>
    <t>1-20</t>
  </si>
  <si>
    <t>marleny del socorro atehortua tabarez</t>
  </si>
  <si>
    <t>1-21</t>
  </si>
  <si>
    <t>dayana maria valbuena garcia</t>
  </si>
  <si>
    <t>1-22</t>
  </si>
  <si>
    <t>leidy arias g?ez</t>
  </si>
  <si>
    <t>1-23</t>
  </si>
  <si>
    <t>nora luz casta? de bastidas</t>
  </si>
  <si>
    <t>1-24</t>
  </si>
  <si>
    <t>cristian de jesus barona acevedo</t>
  </si>
  <si>
    <t>1-25</t>
  </si>
  <si>
    <t>sergio andres celis velez</t>
  </si>
  <si>
    <t>1-26</t>
  </si>
  <si>
    <t>yeimi adriana hernandez quintero</t>
  </si>
  <si>
    <t>1-27</t>
  </si>
  <si>
    <t>fabian alberto velez torres</t>
  </si>
  <si>
    <t>1-28</t>
  </si>
  <si>
    <t>horacio mejia rodriguez</t>
  </si>
  <si>
    <t>312 3552446</t>
  </si>
  <si>
    <t>1-29</t>
  </si>
  <si>
    <t>nicolas serna machado</t>
  </si>
  <si>
    <t>1-30</t>
  </si>
  <si>
    <t>yetsica milena bedoya murillo</t>
  </si>
  <si>
    <t>1-31</t>
  </si>
  <si>
    <t>fabiola de los dolores cardona quintero</t>
  </si>
  <si>
    <t>1-32</t>
  </si>
  <si>
    <t>carlos mario pineda serna</t>
  </si>
  <si>
    <t>1-33</t>
  </si>
  <si>
    <t>jenniffer cristina vasquez gutierrez</t>
  </si>
  <si>
    <t>1-34</t>
  </si>
  <si>
    <t>luz adriana gomez jaramillo</t>
  </si>
  <si>
    <t>1-35</t>
  </si>
  <si>
    <t>franseliny montoya perez</t>
  </si>
  <si>
    <t>1-36</t>
  </si>
  <si>
    <t>jaime alonso osorio usuga</t>
  </si>
  <si>
    <t>300 492 1219</t>
  </si>
  <si>
    <t>1-37</t>
  </si>
  <si>
    <t>john jairo bustamante osorno</t>
  </si>
  <si>
    <t>1-38</t>
  </si>
  <si>
    <t>jaime eduardo mejia salazar</t>
  </si>
  <si>
    <t>316 4386911</t>
  </si>
  <si>
    <t>1-39</t>
  </si>
  <si>
    <t>julio alejandro orozco maya</t>
  </si>
  <si>
    <t>1-40</t>
  </si>
  <si>
    <t>mario alberto escobar giraldo</t>
  </si>
  <si>
    <t>1-41</t>
  </si>
  <si>
    <t>david eduardo ramirez velez</t>
  </si>
  <si>
    <t>1-42</t>
  </si>
  <si>
    <t>maria victoria alvarez castrillon</t>
  </si>
  <si>
    <t>1-43</t>
  </si>
  <si>
    <t>christian david coy cano</t>
  </si>
  <si>
    <t>1-44</t>
  </si>
  <si>
    <t>mobrick s.a.s.</t>
  </si>
  <si>
    <t>1-45</t>
  </si>
  <si>
    <t>felipe coral duque</t>
  </si>
  <si>
    <t>1-46</t>
  </si>
  <si>
    <t>maria nubia murillo</t>
  </si>
  <si>
    <t>1-47</t>
  </si>
  <si>
    <t>inmohoyos s.a.s.</t>
  </si>
  <si>
    <t>320 6931897</t>
  </si>
  <si>
    <t>1-48</t>
  </si>
  <si>
    <t>carlos andres restrepo mesa</t>
  </si>
  <si>
    <t>1-49</t>
  </si>
  <si>
    <t>leyder harley vargas buitrago</t>
  </si>
  <si>
    <t>1-50</t>
  </si>
  <si>
    <t>rafael antonio acevedo pineda</t>
  </si>
  <si>
    <t>3002430522 - Jairo Acevedo</t>
  </si>
  <si>
    <t>1-51</t>
  </si>
  <si>
    <t>francisco gonzalo villa galvis</t>
  </si>
  <si>
    <t>2-52</t>
  </si>
  <si>
    <t>dora aydee pati? lopez</t>
  </si>
  <si>
    <t>2-53</t>
  </si>
  <si>
    <t>jennifer tatiana henao arroyave</t>
  </si>
  <si>
    <t>2-54</t>
  </si>
  <si>
    <t>evelyn yadaly correa hurtado</t>
  </si>
  <si>
    <t>3107448810-3012839202</t>
  </si>
  <si>
    <t>2-55</t>
  </si>
  <si>
    <t>claudia maria cadavid londo?</t>
  </si>
  <si>
    <t>314 622 9291</t>
  </si>
  <si>
    <t>2-56</t>
  </si>
  <si>
    <t>bernardo osorio agudelo</t>
  </si>
  <si>
    <t>2-57</t>
  </si>
  <si>
    <t>bea gas s.a.s</t>
  </si>
  <si>
    <t>2-58</t>
  </si>
  <si>
    <t>2-59</t>
  </si>
  <si>
    <t>juan esteban arango caicedo</t>
  </si>
  <si>
    <t>2-60</t>
  </si>
  <si>
    <t>carlos santiago alzate idarraga</t>
  </si>
  <si>
    <t>2-61</t>
  </si>
  <si>
    <t>alex santiago estrada rios</t>
  </si>
  <si>
    <t>300 431 9291</t>
  </si>
  <si>
    <t>2-62</t>
  </si>
  <si>
    <t>diego correa tuberquia</t>
  </si>
  <si>
    <t>2-63</t>
  </si>
  <si>
    <t>dany ulises coral ospina</t>
  </si>
  <si>
    <t>2-64</t>
  </si>
  <si>
    <t>manuel jose morales morales</t>
  </si>
  <si>
    <t>2-65</t>
  </si>
  <si>
    <t>daniela andrea ospina salazar</t>
  </si>
  <si>
    <t>2-66</t>
  </si>
  <si>
    <t>hector mauricio tobon torres</t>
  </si>
  <si>
    <t>2-67</t>
  </si>
  <si>
    <t>luis francisco moreno beltran</t>
  </si>
  <si>
    <t>2-68</t>
  </si>
  <si>
    <t>ribonimsa s.a.s</t>
  </si>
  <si>
    <t>3113845979-3045835400</t>
  </si>
  <si>
    <t>2-69</t>
  </si>
  <si>
    <t>yndira hurtado delgado</t>
  </si>
  <si>
    <t>2-70</t>
  </si>
  <si>
    <t>rosalba montoya bedoya</t>
  </si>
  <si>
    <t>2-71</t>
  </si>
  <si>
    <t>alejandro londo? jaramillo</t>
  </si>
  <si>
    <t>2-72</t>
  </si>
  <si>
    <t>edgar andres quiros guzman</t>
  </si>
  <si>
    <t>3017247472 Papa</t>
  </si>
  <si>
    <t>2-73</t>
  </si>
  <si>
    <t>juan carlos suarez loaiza</t>
  </si>
  <si>
    <t>3143919824 - 3017247471</t>
  </si>
  <si>
    <t>2-74</t>
  </si>
  <si>
    <t>gloria cristina salazar arango</t>
  </si>
  <si>
    <t>2-75</t>
  </si>
  <si>
    <t>samuel hoyos bustamante</t>
  </si>
  <si>
    <t>2-76</t>
  </si>
  <si>
    <t>bernardo emilio vargas fernandez</t>
  </si>
  <si>
    <t>300 812 7853</t>
  </si>
  <si>
    <t>2-77</t>
  </si>
  <si>
    <t>jose manuel osorio restrepo</t>
  </si>
  <si>
    <t>2-78</t>
  </si>
  <si>
    <t>martha lucia rivera rico</t>
  </si>
  <si>
    <t>2-79</t>
  </si>
  <si>
    <t>2-80</t>
  </si>
  <si>
    <t>2-81</t>
  </si>
  <si>
    <t>j.a. excavaciones</t>
  </si>
  <si>
    <t>2-82</t>
  </si>
  <si>
    <t>j. a. excavaciones</t>
  </si>
  <si>
    <t>2-83</t>
  </si>
  <si>
    <t>alba luz arias marin</t>
  </si>
  <si>
    <t>2-84</t>
  </si>
  <si>
    <t>blanca lucia betancur rendon</t>
  </si>
  <si>
    <t>2-85</t>
  </si>
  <si>
    <t>lesly dayana jaramillo betancur</t>
  </si>
  <si>
    <t>2-86</t>
  </si>
  <si>
    <t>cristian edgardo ramirez ramirez</t>
  </si>
  <si>
    <t>2-87</t>
  </si>
  <si>
    <t>sameth jalal rivera</t>
  </si>
  <si>
    <t>2-88</t>
  </si>
  <si>
    <t>isabel cristina henao medina</t>
  </si>
  <si>
    <t>2-89</t>
  </si>
  <si>
    <t>martha lucia guerra zuluaga</t>
  </si>
  <si>
    <t>2-90</t>
  </si>
  <si>
    <t>2-91</t>
  </si>
  <si>
    <t>dayana garcia ochoa</t>
  </si>
  <si>
    <t>2-92</t>
  </si>
  <si>
    <t>jose ediel herrera osorio</t>
  </si>
  <si>
    <t>3126691873 / 320 760 2560</t>
  </si>
  <si>
    <t>2-93</t>
  </si>
  <si>
    <t>francisca beatriz restrepo restrepo</t>
  </si>
  <si>
    <t>3104337504 - 3115350536</t>
  </si>
  <si>
    <t>2-94</t>
  </si>
  <si>
    <t>global service pharmaceutical s.a.s</t>
  </si>
  <si>
    <t>3002990917 - 3146796668</t>
  </si>
  <si>
    <t>2-95</t>
  </si>
  <si>
    <t>2-96</t>
  </si>
  <si>
    <t>doris adriana trejos ramirez</t>
  </si>
  <si>
    <t>2-97</t>
  </si>
  <si>
    <t>bienes del sur s.a.s.</t>
  </si>
  <si>
    <t>311 7497517</t>
  </si>
  <si>
    <t>3-100</t>
  </si>
  <si>
    <t>juan camilo escobar osorio</t>
  </si>
  <si>
    <t>3-101</t>
  </si>
  <si>
    <t>mauricio jaramillo botero</t>
  </si>
  <si>
    <t>3183593849 - 3148125139</t>
  </si>
  <si>
    <t>3-102</t>
  </si>
  <si>
    <t>diana patricia zapata rendon</t>
  </si>
  <si>
    <t>3-103</t>
  </si>
  <si>
    <t>osvaldo alberto betancur henao</t>
  </si>
  <si>
    <t>3-104</t>
  </si>
  <si>
    <t>ismael correa restrepo</t>
  </si>
  <si>
    <t>3-105</t>
  </si>
  <si>
    <t>maria vilma de la asuncion restrepo restrepo</t>
  </si>
  <si>
    <t>3-106</t>
  </si>
  <si>
    <t>luis carlos isaza restrepo</t>
  </si>
  <si>
    <t>3-107</t>
  </si>
  <si>
    <t>alejandro isaza restrepo</t>
  </si>
  <si>
    <t>3158173383 -3158173373</t>
  </si>
  <si>
    <t>3-108</t>
  </si>
  <si>
    <t>isabel isaza restrepo</t>
  </si>
  <si>
    <t>3-109</t>
  </si>
  <si>
    <t>mauricio campuzano maya</t>
  </si>
  <si>
    <t>324 584 8956</t>
  </si>
  <si>
    <t>3-110</t>
  </si>
  <si>
    <t>jorge hernan quintero correa</t>
  </si>
  <si>
    <t>3-111</t>
  </si>
  <si>
    <t>3-112</t>
  </si>
  <si>
    <t>3-113</t>
  </si>
  <si>
    <t>3-114</t>
  </si>
  <si>
    <t>hijos e ochoa</t>
  </si>
  <si>
    <t>3-115</t>
  </si>
  <si>
    <t>3-116</t>
  </si>
  <si>
    <t>grupo chica castro y cia s.c.a</t>
  </si>
  <si>
    <t>3-117</t>
  </si>
  <si>
    <t>juan manuel herrera hincapie</t>
  </si>
  <si>
    <t>3-118</t>
  </si>
  <si>
    <t>carlos mario quintero marin</t>
  </si>
  <si>
    <t>3-119</t>
  </si>
  <si>
    <t>carolina arango escobar</t>
  </si>
  <si>
    <t>3-120</t>
  </si>
  <si>
    <t>malfi del socorro rua gonzalez</t>
  </si>
  <si>
    <t>3-121</t>
  </si>
  <si>
    <t>dora luz varela garcia</t>
  </si>
  <si>
    <t>3-122</t>
  </si>
  <si>
    <t>adriana maria hernandez gil</t>
  </si>
  <si>
    <t>3-123</t>
  </si>
  <si>
    <t>sandra liliana quirama lopez</t>
  </si>
  <si>
    <t>3-124</t>
  </si>
  <si>
    <t>valentina pineda garcia</t>
  </si>
  <si>
    <t>3-125</t>
  </si>
  <si>
    <t>log?tica integral lecargo s.a.s</t>
  </si>
  <si>
    <t>3-126</t>
  </si>
  <si>
    <t>lina marcela lozano carvajal</t>
  </si>
  <si>
    <t>3-127</t>
  </si>
  <si>
    <t>gloria cecilia castillo sepulveda</t>
  </si>
  <si>
    <t>3-128</t>
  </si>
  <si>
    <t>316 438 69 11</t>
  </si>
  <si>
    <t>3-129</t>
  </si>
  <si>
    <t>edison de jesus mejia betancur</t>
  </si>
  <si>
    <t>3-130</t>
  </si>
  <si>
    <t>laura adarve cadavid</t>
  </si>
  <si>
    <t>3-131</t>
  </si>
  <si>
    <t>javier alexander quintero garcia</t>
  </si>
  <si>
    <t>3-132</t>
  </si>
  <si>
    <t>clara lucia giraldo bustamante</t>
  </si>
  <si>
    <t>3017345176 - 3135182048 Esposo Edison</t>
  </si>
  <si>
    <t>3-133</t>
  </si>
  <si>
    <t>carolina montoya cano</t>
  </si>
  <si>
    <t>3-134</t>
  </si>
  <si>
    <t>edgar de jesus quiros villa</t>
  </si>
  <si>
    <t>3-135</t>
  </si>
  <si>
    <t>deysy yohana maya correa</t>
  </si>
  <si>
    <t>3-136</t>
  </si>
  <si>
    <t>johan alexander balbin trujillo</t>
  </si>
  <si>
    <t>3-137</t>
  </si>
  <si>
    <t>maria arango de saldarriaga</t>
  </si>
  <si>
    <t>3-138</t>
  </si>
  <si>
    <t>maria victoria oyuela lopez</t>
  </si>
  <si>
    <t>3-139</t>
  </si>
  <si>
    <t>3-140</t>
  </si>
  <si>
    <t>celso antonio hernandez cardenas</t>
  </si>
  <si>
    <t>3-141</t>
  </si>
  <si>
    <t>3-142</t>
  </si>
  <si>
    <t>elisa carolina montoya velez</t>
  </si>
  <si>
    <t>3-143</t>
  </si>
  <si>
    <t>elizabetn arango osorno</t>
  </si>
  <si>
    <t>3-144</t>
  </si>
  <si>
    <t>juliana paulina cardona benjumea</t>
  </si>
  <si>
    <t>3-145</t>
  </si>
  <si>
    <t>veronica arango arboleda</t>
  </si>
  <si>
    <t>3008248429 - 3002666183 Hugo</t>
  </si>
  <si>
    <t>3-146</t>
  </si>
  <si>
    <t>maria clara arango arboleda</t>
  </si>
  <si>
    <t>3013429919 - 3002666183 Hugo</t>
  </si>
  <si>
    <t>3-147</t>
  </si>
  <si>
    <t>vanessa osorio villegas</t>
  </si>
  <si>
    <t>3-148</t>
  </si>
  <si>
    <t>luis fernando garcia zapata</t>
  </si>
  <si>
    <t>3-149</t>
  </si>
  <si>
    <t>daniela aletehia vega vasquez</t>
  </si>
  <si>
    <t>3-150</t>
  </si>
  <si>
    <t>piedad elena osorio arteaga</t>
  </si>
  <si>
    <t>3-151</t>
  </si>
  <si>
    <t>daniela ramirez pati?</t>
  </si>
  <si>
    <t>3-152</t>
  </si>
  <si>
    <t>gloria cecilia puerta guzman</t>
  </si>
  <si>
    <t>3-98</t>
  </si>
  <si>
    <t>hermes caballero hernandez</t>
  </si>
  <si>
    <t>3127744405 - 3174313508</t>
  </si>
  <si>
    <t>3-99</t>
  </si>
  <si>
    <t>4-153</t>
  </si>
  <si>
    <t>jessid leon velez gutierrez</t>
  </si>
  <si>
    <t>4-154</t>
  </si>
  <si>
    <t>blanca bibiana osorio agudelo</t>
  </si>
  <si>
    <t>4-155</t>
  </si>
  <si>
    <t>esteban montoya arango</t>
  </si>
  <si>
    <t>4-156</t>
  </si>
  <si>
    <t>monica mar? v?quez gutierrez</t>
  </si>
  <si>
    <t>4-157</t>
  </si>
  <si>
    <t>diana cristina idrobo solarte</t>
  </si>
  <si>
    <t>3168778570 - 3174313508</t>
  </si>
  <si>
    <t>4-158</t>
  </si>
  <si>
    <t>ana catalina zuluaga correa</t>
  </si>
  <si>
    <t>4-159</t>
  </si>
  <si>
    <t>cooperativa de vigilancia y seguridad privada coraza seguridad c.t.a.</t>
  </si>
  <si>
    <t>3113860837 - 3014251237</t>
  </si>
  <si>
    <t>4-160</t>
  </si>
  <si>
    <t>isabel cristina correa rios</t>
  </si>
  <si>
    <t>4-161</t>
  </si>
  <si>
    <t>william alberto hernandez gil</t>
  </si>
  <si>
    <t>3122574254 - 3217787152</t>
  </si>
  <si>
    <t>4-162</t>
  </si>
  <si>
    <t>edwin arias torres</t>
  </si>
  <si>
    <t>4-163</t>
  </si>
  <si>
    <t>monica alejandra cardona aristizabal</t>
  </si>
  <si>
    <t>4-164</t>
  </si>
  <si>
    <t>claudia carolina restrepo celis</t>
  </si>
  <si>
    <t>3015490238-3004582027</t>
  </si>
  <si>
    <t>4-165</t>
  </si>
  <si>
    <t>4-166</t>
  </si>
  <si>
    <t>mauricio alejandro molina uribe</t>
  </si>
  <si>
    <t>4-167</t>
  </si>
  <si>
    <t>4-168</t>
  </si>
  <si>
    <t>alejandra maria velez torres</t>
  </si>
  <si>
    <t>4-169</t>
  </si>
  <si>
    <t>david alejandro pamplona arango</t>
  </si>
  <si>
    <t>4-170</t>
  </si>
  <si>
    <t>ivan dario quiceno laverde</t>
  </si>
  <si>
    <t>4-171</t>
  </si>
  <si>
    <t>4-172</t>
  </si>
  <si>
    <t>mario alejandro restrepo mesa</t>
  </si>
  <si>
    <t>4-173</t>
  </si>
  <si>
    <t>juan camilo idarraga piedrahita</t>
  </si>
  <si>
    <t>4-174</t>
  </si>
  <si>
    <t>sol piedad villa londo?</t>
  </si>
  <si>
    <t>4-175</t>
  </si>
  <si>
    <t>guillermo arias valencia</t>
  </si>
  <si>
    <t>3012188802 - 3005237909</t>
  </si>
  <si>
    <t>4-176</t>
  </si>
  <si>
    <t>julio alberto suarez orjuela</t>
  </si>
  <si>
    <t>4-177</t>
  </si>
  <si>
    <t>juan carlos restrepo posada</t>
  </si>
  <si>
    <t>4-178</t>
  </si>
  <si>
    <t>maria isabel cano montoya</t>
  </si>
  <si>
    <t>4-179</t>
  </si>
  <si>
    <t>lina maria morales ospina</t>
  </si>
  <si>
    <t>4-181</t>
  </si>
  <si>
    <t>marco tulio lopez mc cready</t>
  </si>
  <si>
    <t>312 834 20 05</t>
  </si>
  <si>
    <t>4-182</t>
  </si>
  <si>
    <t>julian david alzate maya</t>
  </si>
  <si>
    <t>4-183</t>
  </si>
  <si>
    <t>randy alonso tangarife castro</t>
  </si>
  <si>
    <t>4-184</t>
  </si>
  <si>
    <t>fabian dario torres monsalve</t>
  </si>
  <si>
    <t>4-185</t>
  </si>
  <si>
    <t>juan pablo palacio montoya</t>
  </si>
  <si>
    <t>4-186</t>
  </si>
  <si>
    <t>4-190</t>
  </si>
  <si>
    <t>juan david sanchez molina</t>
  </si>
  <si>
    <t>RECAUDOS CONTABLES POR APLICAR</t>
  </si>
  <si>
    <t>1-M01</t>
  </si>
  <si>
    <t>aliter andres tejada florez</t>
  </si>
  <si>
    <t>1-M02</t>
  </si>
  <si>
    <t>camila villa escobar</t>
  </si>
  <si>
    <t>1-M03</t>
  </si>
  <si>
    <t>sebastian raigosa muriel</t>
  </si>
  <si>
    <t>1-M04</t>
  </si>
  <si>
    <t>1-M05</t>
  </si>
  <si>
    <t>maria elena gomez arrubla</t>
  </si>
  <si>
    <t>2-M06</t>
  </si>
  <si>
    <t>obra treinta&amp;cinco</t>
  </si>
  <si>
    <t>2-M07</t>
  </si>
  <si>
    <t>2-M08</t>
  </si>
  <si>
    <t>jenifer tatiana henao arroyave</t>
  </si>
  <si>
    <t>2-M09</t>
  </si>
  <si>
    <t>olson de jesus henao cortes</t>
  </si>
  <si>
    <t>2-M10</t>
  </si>
  <si>
    <t>jose joaquin moncada garces</t>
  </si>
  <si>
    <t>3-M11</t>
  </si>
  <si>
    <t>jeison alexander ardila gutierrez</t>
  </si>
  <si>
    <t>3-M12</t>
  </si>
  <si>
    <t>yudi tatiana acevedo garro</t>
  </si>
  <si>
    <t>3-M13</t>
  </si>
  <si>
    <t>juan guillermo romero betancur</t>
  </si>
  <si>
    <t>3-M14</t>
  </si>
  <si>
    <t>daniel alfonso pamplona arango</t>
  </si>
  <si>
    <t>3-M15</t>
  </si>
  <si>
    <t>raul javier moreno pachon</t>
  </si>
  <si>
    <t>4-M16</t>
  </si>
  <si>
    <t>4-M17</t>
  </si>
  <si>
    <t>esneyder montoya espinosa</t>
  </si>
  <si>
    <t>4-M18</t>
  </si>
  <si>
    <t>4-M19</t>
  </si>
  <si>
    <t>maribel uribe aristizabal</t>
  </si>
  <si>
    <t>No. Crédito Constructor:</t>
  </si>
  <si>
    <t>Nombre del Proyecto:</t>
  </si>
  <si>
    <t>OBRA ANDALUCÍA E1</t>
  </si>
  <si>
    <t>ANALISIS SEGUN REU 25/04/2023</t>
  </si>
  <si>
    <t>RESUMEN DAVIVIENDA OBRA ANDALUCIA DIC 2019 A OCT 2022:</t>
  </si>
  <si>
    <t>CAPITAL DIC 2019</t>
  </si>
  <si>
    <t>- PAGOS REALIZADOS</t>
  </si>
  <si>
    <t>Total abonos realizados en el periodo</t>
  </si>
  <si>
    <t xml:space="preserve"> + INTERESES</t>
  </si>
  <si>
    <t>Excluyendo todos los intereses del periodo</t>
  </si>
  <si>
    <t xml:space="preserve"> + VAR UVR</t>
  </si>
  <si>
    <t>Dejando el credito en UVR</t>
  </si>
  <si>
    <t>CAPITAL OCT 2022</t>
  </si>
  <si>
    <t>CAPITAL MENOS TOTAL ABONOS</t>
  </si>
  <si>
    <t>CAPITAL - ABONOS (SIN INT)</t>
  </si>
  <si>
    <t>Periodo</t>
  </si>
  <si>
    <t>Saldo Anterior</t>
  </si>
  <si>
    <t>Abono Capital</t>
  </si>
  <si>
    <t>Var UVR</t>
  </si>
  <si>
    <t>Otros cargos/abonos</t>
  </si>
  <si>
    <t>Pago Int Corr</t>
  </si>
  <si>
    <t>Pago Int Mora</t>
  </si>
  <si>
    <t>Otros Pagos</t>
  </si>
  <si>
    <t>Total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</si>
</sst>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yy"/>
    <numFmt numFmtId="165" formatCode="#,##0_);\(#,##0\)"/>
    <numFmt numFmtId="166" formatCode="d\ mmm\ yyyy"/>
    <numFmt numFmtId="167" formatCode="dd\ mmm\ yyyy"/>
    <numFmt numFmtId="168" formatCode="d\-m"/>
    <numFmt numFmtId="169" formatCode="mmm\ yyyy"/>
  </numFmts>
  <fonts count="19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9"/>
      <color rgb="FF1155CC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Calibri"/>
    </font>
    <font>
      <sz val="8"/>
      <color theme="1"/>
      <name val="Arial"/>
    </font>
    <font>
      <sz val="8"/>
      <color rgb="FF000000"/>
      <name val="Arial"/>
    </font>
    <font>
      <b/>
      <sz val="8"/>
      <color theme="1"/>
      <name val="Arial"/>
    </font>
    <font>
      <b/>
      <sz val="9"/>
      <color rgb="FF000000"/>
      <name val="Arial"/>
    </font>
    <font>
      <b/>
      <sz val="9"/>
      <color theme="1"/>
      <name val="Arial"/>
    </font>
    <font>
      <sz val="11"/>
      <color rgb="FF000000"/>
      <name val="Roboto"/>
    </font>
    <font>
      <sz val="10"/>
      <name val="Arial"/>
    </font>
    <font>
      <sz val="10"/>
      <color rgb="FF000000"/>
      <name val="Arial"/>
    </font>
    <font>
      <sz val="8"/>
      <color rgb="FFFF0000"/>
      <name val="Arial"/>
    </font>
    <font>
      <sz val="10"/>
      <color theme="1"/>
      <name val="Calibri"/>
    </font>
    <font>
      <b/>
      <sz val="12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FF00FF"/>
        <bgColor rgb="FFFF00FF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2" borderId="0" xfId="0" applyFont="1" applyFill="1"/>
    <xf numFmtId="164" fontId="1" fillId="0" borderId="0" xfId="0" applyNumberFormat="1" applyFont="1" applyAlignment="1">
      <alignment horizontal="left"/>
    </xf>
    <xf numFmtId="0" fontId="2" fillId="3" borderId="0" xfId="0" applyFont="1" applyFill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10" fontId="1" fillId="0" borderId="0" xfId="0" applyNumberFormat="1" applyFont="1"/>
    <xf numFmtId="0" fontId="2" fillId="4" borderId="0" xfId="0" applyFont="1" applyFill="1"/>
    <xf numFmtId="3" fontId="2" fillId="4" borderId="0" xfId="0" applyNumberFormat="1" applyFont="1" applyFill="1" applyAlignment="1">
      <alignment horizontal="right"/>
    </xf>
    <xf numFmtId="3" fontId="2" fillId="4" borderId="0" xfId="0" applyNumberFormat="1" applyFont="1" applyFill="1"/>
    <xf numFmtId="0" fontId="1" fillId="4" borderId="0" xfId="0" applyFont="1" applyFill="1"/>
    <xf numFmtId="9" fontId="1" fillId="0" borderId="0" xfId="0" applyNumberFormat="1" applyFont="1"/>
    <xf numFmtId="0" fontId="2" fillId="0" borderId="0" xfId="0" applyFont="1" applyAlignment="1">
      <alignment horizontal="center"/>
    </xf>
    <xf numFmtId="0" fontId="1" fillId="3" borderId="0" xfId="0" applyFont="1" applyFill="1"/>
    <xf numFmtId="3" fontId="2" fillId="3" borderId="0" xfId="0" applyNumberFormat="1" applyFont="1" applyFill="1"/>
    <xf numFmtId="3" fontId="2" fillId="3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right"/>
    </xf>
    <xf numFmtId="3" fontId="1" fillId="4" borderId="0" xfId="0" applyNumberFormat="1" applyFont="1" applyFill="1"/>
    <xf numFmtId="3" fontId="1" fillId="7" borderId="0" xfId="0" applyNumberFormat="1" applyFont="1" applyFill="1"/>
    <xf numFmtId="0" fontId="2" fillId="8" borderId="0" xfId="0" applyFont="1" applyFill="1"/>
    <xf numFmtId="3" fontId="2" fillId="8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2" fillId="9" borderId="0" xfId="0" applyFont="1" applyFill="1"/>
    <xf numFmtId="0" fontId="2" fillId="9" borderId="0" xfId="0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165" fontId="5" fillId="10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4" fillId="10" borderId="0" xfId="0" applyFont="1" applyFill="1" applyAlignment="1">
      <alignment horizontal="right" vertical="center" wrapText="1"/>
    </xf>
    <xf numFmtId="0" fontId="4" fillId="10" borderId="1" xfId="0" applyFont="1" applyFill="1" applyBorder="1" applyAlignment="1">
      <alignment horizontal="right" vertical="center" wrapText="1"/>
    </xf>
    <xf numFmtId="0" fontId="4" fillId="10" borderId="1" xfId="0" applyFont="1" applyFill="1" applyBorder="1" applyAlignment="1">
      <alignment horizontal="left" vertical="center" wrapText="1"/>
    </xf>
    <xf numFmtId="3" fontId="8" fillId="10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right"/>
    </xf>
    <xf numFmtId="3" fontId="8" fillId="10" borderId="1" xfId="0" applyNumberFormat="1" applyFont="1" applyFill="1" applyBorder="1" applyAlignment="1">
      <alignment horizontal="right" vertical="center" wrapText="1"/>
    </xf>
    <xf numFmtId="0" fontId="8" fillId="10" borderId="0" xfId="0" applyFont="1" applyFill="1" applyAlignment="1">
      <alignment horizontal="right" vertical="center" wrapText="1"/>
    </xf>
    <xf numFmtId="49" fontId="5" fillId="10" borderId="2" xfId="0" applyNumberFormat="1" applyFont="1" applyFill="1" applyBorder="1" applyAlignment="1">
      <alignment horizontal="left" vertical="center"/>
    </xf>
    <xf numFmtId="49" fontId="5" fillId="10" borderId="2" xfId="0" applyNumberFormat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left" vertical="center" wrapText="1"/>
    </xf>
    <xf numFmtId="165" fontId="5" fillId="10" borderId="2" xfId="0" applyNumberFormat="1" applyFont="1" applyFill="1" applyBorder="1" applyAlignment="1">
      <alignment horizontal="right" vertical="center" wrapText="1"/>
    </xf>
    <xf numFmtId="165" fontId="7" fillId="0" borderId="0" xfId="0" applyNumberFormat="1" applyFont="1"/>
    <xf numFmtId="165" fontId="5" fillId="10" borderId="0" xfId="0" applyNumberFormat="1" applyFont="1" applyFill="1" applyAlignment="1">
      <alignment horizontal="right" vertical="center" wrapText="1"/>
    </xf>
    <xf numFmtId="165" fontId="5" fillId="10" borderId="2" xfId="0" applyNumberFormat="1" applyFont="1" applyFill="1" applyBorder="1" applyAlignment="1">
      <alignment horizontal="left" vertical="center" wrapText="1"/>
    </xf>
    <xf numFmtId="3" fontId="4" fillId="10" borderId="1" xfId="0" applyNumberFormat="1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49" fontId="10" fillId="11" borderId="0" xfId="0" applyNumberFormat="1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165" fontId="12" fillId="11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left" vertical="center" wrapText="1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center" wrapText="1"/>
    </xf>
    <xf numFmtId="166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167" fontId="8" fillId="0" borderId="0" xfId="0" applyNumberFormat="1" applyFont="1" applyAlignment="1">
      <alignment horizontal="right" vertical="center" wrapText="1"/>
    </xf>
    <xf numFmtId="0" fontId="8" fillId="12" borderId="0" xfId="0" applyFont="1" applyFill="1" applyAlignment="1">
      <alignment horizontal="left" vertical="center" wrapText="1"/>
    </xf>
    <xf numFmtId="0" fontId="8" fillId="12" borderId="0" xfId="0" applyFont="1" applyFill="1" applyAlignment="1">
      <alignment horizontal="center" vertical="center" wrapText="1"/>
    </xf>
    <xf numFmtId="0" fontId="13" fillId="10" borderId="3" xfId="0" applyFont="1" applyFill="1" applyBorder="1"/>
    <xf numFmtId="0" fontId="9" fillId="10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9" fillId="10" borderId="0" xfId="0" applyFont="1" applyFill="1" applyAlignment="1">
      <alignment horizontal="center" wrapText="1"/>
    </xf>
    <xf numFmtId="0" fontId="9" fillId="10" borderId="0" xfId="0" applyFont="1" applyFill="1" applyAlignment="1">
      <alignment wrapText="1"/>
    </xf>
    <xf numFmtId="166" fontId="7" fillId="0" borderId="0" xfId="0" applyNumberFormat="1" applyFont="1"/>
    <xf numFmtId="0" fontId="8" fillId="12" borderId="0" xfId="0" applyFont="1" applyFill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10" borderId="0" xfId="0" applyFont="1" applyFill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5" fillId="10" borderId="1" xfId="0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165" fontId="5" fillId="10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4" fillId="13" borderId="3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3" fontId="4" fillId="13" borderId="0" xfId="0" applyNumberFormat="1" applyFont="1" applyFill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166" fontId="8" fillId="10" borderId="0" xfId="0" applyNumberFormat="1" applyFont="1" applyFill="1" applyAlignment="1">
      <alignment horizontal="right" vertical="center" wrapText="1"/>
    </xf>
    <xf numFmtId="0" fontId="4" fillId="10" borderId="3" xfId="0" applyFont="1" applyFill="1" applyBorder="1" applyAlignment="1">
      <alignment horizontal="center" vertical="center" wrapText="1"/>
    </xf>
    <xf numFmtId="3" fontId="4" fillId="10" borderId="0" xfId="0" applyNumberFormat="1" applyFont="1" applyFill="1" applyAlignment="1">
      <alignment horizontal="center" vertical="center" wrapText="1"/>
    </xf>
    <xf numFmtId="166" fontId="8" fillId="0" borderId="0" xfId="0" applyNumberFormat="1" applyFont="1" applyAlignment="1">
      <alignment horizontal="left" vertical="center" wrapText="1"/>
    </xf>
    <xf numFmtId="3" fontId="1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6" fontId="8" fillId="10" borderId="0" xfId="0" applyNumberFormat="1" applyFont="1" applyFill="1" applyAlignment="1">
      <alignment horizontal="left" vertical="center" wrapText="1"/>
    </xf>
    <xf numFmtId="0" fontId="4" fillId="13" borderId="6" xfId="0" applyFont="1" applyFill="1" applyBorder="1" applyAlignment="1">
      <alignment horizontal="center" vertical="center" wrapText="1"/>
    </xf>
    <xf numFmtId="3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right" vertical="center" wrapText="1"/>
    </xf>
    <xf numFmtId="0" fontId="17" fillId="0" borderId="0" xfId="0" applyFont="1"/>
    <xf numFmtId="0" fontId="1" fillId="0" borderId="0" xfId="0" applyFont="1" applyAlignment="1">
      <alignment horizontal="right"/>
    </xf>
    <xf numFmtId="0" fontId="6" fillId="10" borderId="1" xfId="0" applyFont="1" applyFill="1" applyBorder="1" applyAlignment="1">
      <alignment horizontal="center" vertical="center"/>
    </xf>
    <xf numFmtId="165" fontId="5" fillId="10" borderId="1" xfId="0" applyNumberFormat="1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/>
    </xf>
    <xf numFmtId="3" fontId="9" fillId="10" borderId="0" xfId="0" applyNumberFormat="1" applyFont="1" applyFill="1" applyAlignment="1">
      <alignment horizontal="right"/>
    </xf>
    <xf numFmtId="0" fontId="4" fillId="1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8" fontId="1" fillId="0" borderId="0" xfId="0" applyNumberFormat="1" applyFont="1" applyAlignment="1">
      <alignment horizontal="left"/>
    </xf>
    <xf numFmtId="164" fontId="1" fillId="0" borderId="0" xfId="0" applyNumberFormat="1" applyFont="1"/>
    <xf numFmtId="14" fontId="1" fillId="0" borderId="0" xfId="0" applyNumberFormat="1" applyFont="1"/>
    <xf numFmtId="3" fontId="8" fillId="1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3" fontId="8" fillId="0" borderId="0" xfId="0" applyNumberFormat="1" applyFont="1"/>
    <xf numFmtId="3" fontId="10" fillId="0" borderId="0" xfId="0" applyNumberFormat="1" applyFont="1" applyAlignment="1">
      <alignment horizontal="right"/>
    </xf>
    <xf numFmtId="0" fontId="10" fillId="0" borderId="7" xfId="0" applyFont="1" applyBorder="1"/>
    <xf numFmtId="0" fontId="8" fillId="0" borderId="8" xfId="0" applyFont="1" applyBorder="1"/>
    <xf numFmtId="3" fontId="10" fillId="0" borderId="9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169" fontId="8" fillId="0" borderId="0" xfId="0" applyNumberFormat="1" applyFont="1" applyAlignment="1">
      <alignment horizontal="right"/>
    </xf>
    <xf numFmtId="169" fontId="8" fillId="0" borderId="0" xfId="0" applyNumberFormat="1" applyFont="1"/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 wrapText="1"/>
    </xf>
    <xf numFmtId="0" fontId="2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9" fontId="5" fillId="10" borderId="4" xfId="0" applyNumberFormat="1" applyFont="1" applyFill="1" applyBorder="1" applyAlignment="1">
      <alignment horizontal="center" vertical="center"/>
    </xf>
    <xf numFmtId="0" fontId="14" fillId="0" borderId="5" xfId="0" applyFont="1" applyBorder="1"/>
    <xf numFmtId="49" fontId="18" fillId="1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982"/>
  <sheetViews>
    <sheetView showGridLines="0" tabSelected="1" workbookViewId="0"/>
  </sheetViews>
  <sheetFormatPr baseColWidth="10" defaultColWidth="12.6328125" defaultRowHeight="15" customHeight="1" x14ac:dyDescent="0.25"/>
  <cols>
    <col min="1" max="1" width="6.36328125" customWidth="1"/>
    <col min="2" max="2" width="35.7265625" customWidth="1"/>
    <col min="3" max="3" width="13.90625" customWidth="1"/>
    <col min="4" max="4" width="12.6328125" customWidth="1"/>
    <col min="5" max="5" width="25.453125" customWidth="1"/>
    <col min="6" max="6" width="12.63281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</row>
    <row r="2" spans="1:11" ht="15.7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customHeight="1" x14ac:dyDescent="0.25">
      <c r="B3" s="3">
        <v>45013</v>
      </c>
    </row>
    <row r="4" spans="1:11" ht="15.75" customHeight="1" x14ac:dyDescent="0.3">
      <c r="B4" s="4" t="s">
        <v>1</v>
      </c>
      <c r="C4" s="4"/>
      <c r="D4" s="4"/>
      <c r="E4" s="4"/>
      <c r="F4" s="4"/>
      <c r="G4" s="4"/>
      <c r="H4" s="4"/>
    </row>
    <row r="5" spans="1:11" ht="15.75" customHeight="1" x14ac:dyDescent="0.25">
      <c r="B5" s="1"/>
      <c r="C5" s="5"/>
    </row>
    <row r="6" spans="1:11" ht="15.75" customHeight="1" x14ac:dyDescent="0.25">
      <c r="B6" s="1" t="s">
        <v>2</v>
      </c>
      <c r="C6" s="5">
        <f>48*174000000</f>
        <v>8352000000</v>
      </c>
      <c r="D6" s="126" t="s">
        <v>3</v>
      </c>
      <c r="E6" s="127"/>
      <c r="F6" s="127"/>
      <c r="G6" s="127"/>
      <c r="H6" s="127"/>
    </row>
    <row r="7" spans="1:11" ht="15.75" customHeight="1" x14ac:dyDescent="0.25">
      <c r="B7" s="1" t="s">
        <v>4</v>
      </c>
      <c r="C7" s="5">
        <f>186*30000000+19*8000000</f>
        <v>5732000000</v>
      </c>
      <c r="D7" s="126" t="s">
        <v>5</v>
      </c>
      <c r="E7" s="127"/>
      <c r="F7" s="127"/>
      <c r="G7" s="127"/>
      <c r="H7" s="127"/>
    </row>
    <row r="8" spans="1:11" ht="15.75" customHeight="1" x14ac:dyDescent="0.25">
      <c r="B8" s="1" t="s">
        <v>6</v>
      </c>
      <c r="C8" s="5">
        <v>1892933667</v>
      </c>
      <c r="D8" s="126" t="s">
        <v>7</v>
      </c>
      <c r="E8" s="127"/>
      <c r="F8" s="127"/>
      <c r="G8" s="127"/>
      <c r="H8" s="127"/>
    </row>
    <row r="9" spans="1:11" ht="15.75" customHeight="1" x14ac:dyDescent="0.3">
      <c r="B9" s="6" t="s">
        <v>8</v>
      </c>
      <c r="C9" s="7">
        <f>SUM(C6:C8)</f>
        <v>15976933667</v>
      </c>
    </row>
    <row r="10" spans="1:11" ht="15.75" customHeight="1" x14ac:dyDescent="0.25"/>
    <row r="11" spans="1:11" ht="15.75" customHeight="1" x14ac:dyDescent="0.25">
      <c r="B11" s="1" t="s">
        <v>9</v>
      </c>
      <c r="C11" s="8">
        <f>'CREDITO OAN E1'!D12</f>
        <v>7006814352.4400015</v>
      </c>
      <c r="D11" s="9">
        <f>C11/C9</f>
        <v>0.43855814253722664</v>
      </c>
      <c r="E11" s="1" t="s">
        <v>10</v>
      </c>
    </row>
    <row r="12" spans="1:11" ht="15.75" customHeight="1" x14ac:dyDescent="0.25">
      <c r="B12" s="1" t="s">
        <v>11</v>
      </c>
      <c r="C12" s="8">
        <f>C11+('CREDITO OAN E1'!D8+'CREDITO OAN E1'!D9)</f>
        <v>10136278449.959999</v>
      </c>
      <c r="D12" s="9">
        <f>C12/C9</f>
        <v>0.63443202940100174</v>
      </c>
      <c r="E12" s="1" t="s">
        <v>12</v>
      </c>
    </row>
    <row r="13" spans="1:11" ht="15.75" customHeight="1" x14ac:dyDescent="0.25"/>
    <row r="14" spans="1:11" ht="15.75" customHeight="1" x14ac:dyDescent="0.25">
      <c r="B14" s="128" t="s">
        <v>13</v>
      </c>
      <c r="C14" s="127"/>
      <c r="D14" s="127"/>
      <c r="E14" s="127"/>
      <c r="F14" s="127"/>
      <c r="G14" s="127"/>
      <c r="H14" s="127"/>
    </row>
    <row r="15" spans="1:11" ht="15.75" customHeight="1" x14ac:dyDescent="0.25">
      <c r="B15" s="127"/>
      <c r="C15" s="127"/>
      <c r="D15" s="127"/>
      <c r="E15" s="127"/>
      <c r="F15" s="127"/>
      <c r="G15" s="127"/>
      <c r="H15" s="127"/>
    </row>
    <row r="16" spans="1:11" ht="15.75" customHeight="1" x14ac:dyDescent="0.25"/>
    <row r="17" spans="2:8" ht="15.75" customHeight="1" x14ac:dyDescent="0.25"/>
    <row r="18" spans="2:8" ht="15.75" customHeight="1" x14ac:dyDescent="0.3">
      <c r="B18" s="4" t="s">
        <v>14</v>
      </c>
      <c r="C18" s="4"/>
      <c r="D18" s="4"/>
      <c r="E18" s="4"/>
      <c r="F18" s="4"/>
      <c r="G18" s="4"/>
      <c r="H18" s="4"/>
    </row>
    <row r="19" spans="2:8" ht="15.75" customHeight="1" x14ac:dyDescent="0.25"/>
    <row r="20" spans="2:8" ht="15.75" customHeight="1" x14ac:dyDescent="0.3">
      <c r="B20" s="10" t="s">
        <v>15</v>
      </c>
      <c r="C20" s="11"/>
      <c r="D20" s="10"/>
      <c r="E20" s="10"/>
    </row>
    <row r="21" spans="2:8" ht="15.75" customHeight="1" x14ac:dyDescent="0.25">
      <c r="B21" s="1" t="s">
        <v>16</v>
      </c>
      <c r="C21" s="8">
        <f>'RESUMEN CLIENTES'!G7</f>
        <v>385979101</v>
      </c>
    </row>
    <row r="22" spans="2:8" ht="15.75" customHeight="1" x14ac:dyDescent="0.25">
      <c r="B22" s="1" t="s">
        <v>17</v>
      </c>
      <c r="C22" s="5">
        <f>'RESUMEN CLIENTES'!N7</f>
        <v>2393904851</v>
      </c>
      <c r="D22" s="1" t="str">
        <f>'RESUMEN CLIENTES'!M7&amp;" clientes, para ajustar a $"&amp;'CLIENTES E1'!P2/1000000&amp;"MM"</f>
        <v>57 clientes, para ajustar a $130MM</v>
      </c>
    </row>
    <row r="23" spans="2:8" ht="15.75" customHeight="1" x14ac:dyDescent="0.25">
      <c r="B23" s="1" t="s">
        <v>18</v>
      </c>
      <c r="C23" s="5">
        <f>'RESUMEN CLIENTES'!G8</f>
        <v>677092208.8900001</v>
      </c>
    </row>
    <row r="24" spans="2:8" ht="15.75" customHeight="1" x14ac:dyDescent="0.25">
      <c r="B24" s="1" t="s">
        <v>19</v>
      </c>
      <c r="C24" s="5">
        <f>'RESUMEN CLIENTES'!N8</f>
        <v>2311515244</v>
      </c>
      <c r="D24" s="1" t="str">
        <f>'RESUMEN CLIENTES'!M8&amp;" clientes, para ajustar a $"&amp;'CLIENTES E1'!P2/1000000&amp;"MM"</f>
        <v>52 clientes, para ajustar a $130MM</v>
      </c>
    </row>
    <row r="25" spans="2:8" ht="15.75" customHeight="1" x14ac:dyDescent="0.3">
      <c r="B25" s="6" t="s">
        <v>20</v>
      </c>
      <c r="C25" s="7">
        <f>SUM(C21:C24)</f>
        <v>5768491404.8900003</v>
      </c>
    </row>
    <row r="26" spans="2:8" ht="15.75" customHeight="1" x14ac:dyDescent="0.25"/>
    <row r="27" spans="2:8" ht="15.75" customHeight="1" x14ac:dyDescent="0.25">
      <c r="B27" s="1" t="s">
        <v>21</v>
      </c>
      <c r="C27" s="5">
        <f>'CLIENTES PARQ'!H214</f>
        <v>293806479</v>
      </c>
    </row>
    <row r="28" spans="2:8" ht="15.75" customHeight="1" x14ac:dyDescent="0.25">
      <c r="B28" s="1" t="s">
        <v>22</v>
      </c>
      <c r="C28" s="5">
        <f>'RESUMEN CLIENTES'!N10</f>
        <v>976400000</v>
      </c>
      <c r="D28" s="1" t="str">
        <f>'RESUMEN CLIENTES'!M10&amp;" clientes, para ajustar a $"&amp;'CLIENTES PARQ'!J2/1000000&amp;"MM Carro y $"&amp;'CLIENTES PARQ'!J193/1000000&amp;"MM Motos"</f>
        <v>178 clientes, para ajustar a $25MM Carro y $8MM Motos</v>
      </c>
    </row>
    <row r="29" spans="2:8" ht="15.75" customHeight="1" x14ac:dyDescent="0.3">
      <c r="B29" s="6" t="s">
        <v>23</v>
      </c>
      <c r="C29" s="7">
        <f>C27+C28</f>
        <v>1270206479</v>
      </c>
    </row>
    <row r="30" spans="2:8" ht="15.75" customHeight="1" x14ac:dyDescent="0.25">
      <c r="B30" s="1"/>
    </row>
    <row r="31" spans="2:8" ht="15.75" customHeight="1" x14ac:dyDescent="0.3">
      <c r="B31" s="6" t="s">
        <v>24</v>
      </c>
      <c r="C31" s="7">
        <v>1892933667</v>
      </c>
      <c r="D31" s="126" t="s">
        <v>25</v>
      </c>
      <c r="E31" s="127"/>
      <c r="F31" s="127"/>
      <c r="G31" s="127"/>
      <c r="H31" s="127"/>
    </row>
    <row r="32" spans="2:8" ht="15.75" customHeight="1" x14ac:dyDescent="0.3">
      <c r="B32" s="10" t="s">
        <v>26</v>
      </c>
      <c r="C32" s="12">
        <f>C25+C29+C31</f>
        <v>8931631550.8899994</v>
      </c>
      <c r="D32" s="13" t="s">
        <v>27</v>
      </c>
      <c r="E32" s="13"/>
    </row>
    <row r="33" spans="2:5" ht="15.75" customHeight="1" x14ac:dyDescent="0.25">
      <c r="B33" s="1"/>
    </row>
    <row r="34" spans="2:5" ht="15.75" customHeight="1" x14ac:dyDescent="0.3">
      <c r="B34" s="10" t="s">
        <v>28</v>
      </c>
      <c r="C34" s="11"/>
      <c r="D34" s="10"/>
      <c r="E34" s="10"/>
    </row>
    <row r="35" spans="2:5" ht="15.75" customHeight="1" x14ac:dyDescent="0.25">
      <c r="B35" s="1" t="s">
        <v>29</v>
      </c>
      <c r="C35" s="5">
        <f>-('RESUMEN CLIENTES'!E9+'RESUMEN CLIENTES'!F9)*D35</f>
        <v>-4694619890.2299995</v>
      </c>
      <c r="D35" s="14">
        <v>1</v>
      </c>
      <c r="E35" s="1" t="s">
        <v>30</v>
      </c>
    </row>
    <row r="36" spans="2:5" ht="15.75" customHeight="1" x14ac:dyDescent="0.25">
      <c r="B36" s="1" t="s">
        <v>31</v>
      </c>
      <c r="C36" s="5">
        <f>-C11*D36</f>
        <v>-4204088611.4640007</v>
      </c>
      <c r="D36" s="14">
        <v>0.6</v>
      </c>
      <c r="E36" s="1" t="s">
        <v>32</v>
      </c>
    </row>
    <row r="37" spans="2:5" ht="15.75" customHeight="1" x14ac:dyDescent="0.25">
      <c r="B37" s="1" t="s">
        <v>33</v>
      </c>
      <c r="C37" s="5">
        <f>MIN(-(C25+C29+C31)-C35-C36,0)</f>
        <v>-32923049.195999146</v>
      </c>
    </row>
    <row r="38" spans="2:5" ht="15.75" customHeight="1" x14ac:dyDescent="0.3">
      <c r="B38" s="10" t="s">
        <v>34</v>
      </c>
      <c r="C38" s="12">
        <f>SUM(C35:C37)</f>
        <v>-8931631550.8899994</v>
      </c>
      <c r="D38" s="13" t="str">
        <f>IF(-C38&gt;C32,"FALTA FUENTE","OK")</f>
        <v>OK</v>
      </c>
      <c r="E38" s="13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mergeCells count="5">
    <mergeCell ref="D6:H6"/>
    <mergeCell ref="D7:H7"/>
    <mergeCell ref="D8:H8"/>
    <mergeCell ref="B14:H15"/>
    <mergeCell ref="D31:H31"/>
  </mergeCells>
  <printOptions horizontalCentered="1" gridLines="1"/>
  <pageMargins left="0.7" right="0.7" top="0.75" bottom="0.75" header="0" footer="0"/>
  <pageSetup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000"/>
  <sheetViews>
    <sheetView showGridLines="0" workbookViewId="0"/>
  </sheetViews>
  <sheetFormatPr baseColWidth="10" defaultColWidth="12.6328125" defaultRowHeight="15" customHeight="1" x14ac:dyDescent="0.25"/>
  <cols>
    <col min="1" max="1" width="7.7265625" customWidth="1"/>
    <col min="2" max="2" width="32" customWidth="1"/>
    <col min="3" max="4" width="12.6328125" customWidth="1"/>
    <col min="5" max="5" width="25.453125" customWidth="1"/>
    <col min="6" max="6" width="12.6328125" customWidth="1"/>
  </cols>
  <sheetData>
    <row r="1" spans="1:8" ht="15.75" customHeight="1" x14ac:dyDescent="0.3">
      <c r="A1" s="15"/>
      <c r="B1" s="129" t="s">
        <v>35</v>
      </c>
      <c r="C1" s="127"/>
      <c r="D1" s="1"/>
      <c r="E1" s="130" t="s">
        <v>36</v>
      </c>
      <c r="F1" s="127"/>
    </row>
    <row r="2" spans="1:8" ht="15.75" customHeight="1" x14ac:dyDescent="0.3">
      <c r="A2" s="1"/>
      <c r="B2" s="16"/>
      <c r="C2" s="17" t="s">
        <v>37</v>
      </c>
      <c r="D2" s="1"/>
      <c r="E2" s="16"/>
      <c r="F2" s="18" t="s">
        <v>38</v>
      </c>
      <c r="G2" s="18" t="s">
        <v>39</v>
      </c>
      <c r="H2" s="18" t="s">
        <v>40</v>
      </c>
    </row>
    <row r="3" spans="1:8" ht="15.75" customHeight="1" x14ac:dyDescent="0.3">
      <c r="A3" s="6"/>
      <c r="B3" s="10" t="s">
        <v>15</v>
      </c>
      <c r="C3" s="19"/>
      <c r="D3" s="1"/>
      <c r="E3" s="10" t="s">
        <v>15</v>
      </c>
      <c r="F3" s="19"/>
      <c r="G3" s="19">
        <f>F19</f>
        <v>1197079548.9200001</v>
      </c>
      <c r="H3" s="19"/>
    </row>
    <row r="4" spans="1:8" ht="15.75" customHeight="1" x14ac:dyDescent="0.25">
      <c r="A4" s="1"/>
      <c r="B4" s="1" t="s">
        <v>41</v>
      </c>
      <c r="C4" s="5"/>
      <c r="D4" s="1"/>
      <c r="E4" s="1" t="s">
        <v>41</v>
      </c>
      <c r="F4" s="8"/>
      <c r="G4" s="8"/>
      <c r="H4" s="8">
        <f t="shared" ref="H4:H7" si="0">SUM(F4:G4)</f>
        <v>0</v>
      </c>
    </row>
    <row r="5" spans="1:8" ht="15.75" customHeight="1" x14ac:dyDescent="0.25">
      <c r="A5" s="1"/>
      <c r="B5" s="1" t="s">
        <v>42</v>
      </c>
      <c r="C5" s="8">
        <f>'RESUMEN CLIENTES'!G17</f>
        <v>666781453.51999998</v>
      </c>
      <c r="D5" s="1"/>
      <c r="E5" s="1" t="s">
        <v>42</v>
      </c>
      <c r="F5" s="8">
        <f>'RESUMEN CLIENTES'!K17</f>
        <v>666781453.51999998</v>
      </c>
      <c r="G5" s="8"/>
      <c r="H5" s="8">
        <f t="shared" si="0"/>
        <v>666781453.51999998</v>
      </c>
    </row>
    <row r="6" spans="1:8" ht="15.75" customHeight="1" x14ac:dyDescent="0.25">
      <c r="A6" s="1"/>
      <c r="B6" s="1" t="s">
        <v>43</v>
      </c>
      <c r="C6" s="8">
        <f>'RESUMEN CLIENTES'!G18</f>
        <v>812798095.39999998</v>
      </c>
      <c r="D6" s="1"/>
      <c r="E6" s="1" t="s">
        <v>43</v>
      </c>
      <c r="F6" s="8">
        <f>'RESUMEN CLIENTES'!K18</f>
        <v>812798095.39999998</v>
      </c>
      <c r="G6" s="8"/>
      <c r="H6" s="8">
        <f t="shared" si="0"/>
        <v>812798095.39999998</v>
      </c>
    </row>
    <row r="7" spans="1:8" ht="15.75" customHeight="1" x14ac:dyDescent="0.25">
      <c r="A7" s="1"/>
      <c r="B7" s="1" t="s">
        <v>44</v>
      </c>
      <c r="C7" s="8">
        <f>'RESUMEN CLIENTES'!G19</f>
        <v>7273703916</v>
      </c>
      <c r="D7" s="1"/>
      <c r="E7" s="1" t="s">
        <v>44</v>
      </c>
      <c r="F7" s="8"/>
      <c r="G7" s="8">
        <f>'RESUMEN CLIENTES'!K19</f>
        <v>17574000000</v>
      </c>
      <c r="H7" s="8">
        <f t="shared" si="0"/>
        <v>17574000000</v>
      </c>
    </row>
    <row r="8" spans="1:8" ht="15.75" customHeight="1" x14ac:dyDescent="0.25">
      <c r="A8" s="1"/>
      <c r="B8" s="1"/>
      <c r="C8" s="5"/>
      <c r="D8" s="1"/>
      <c r="E8" s="1"/>
      <c r="F8" s="5"/>
      <c r="G8" s="5"/>
      <c r="H8" s="5"/>
    </row>
    <row r="9" spans="1:8" ht="15.75" customHeight="1" x14ac:dyDescent="0.3">
      <c r="A9" s="6"/>
      <c r="B9" s="10" t="s">
        <v>28</v>
      </c>
      <c r="C9" s="20"/>
      <c r="D9" s="1"/>
      <c r="E9" s="10" t="s">
        <v>28</v>
      </c>
      <c r="F9" s="20"/>
      <c r="G9" s="20"/>
      <c r="H9" s="20"/>
    </row>
    <row r="10" spans="1:8" ht="15.75" customHeight="1" x14ac:dyDescent="0.25">
      <c r="A10" s="1"/>
      <c r="B10" s="1" t="s">
        <v>45</v>
      </c>
      <c r="C10" s="5"/>
      <c r="D10" s="1"/>
      <c r="E10" s="1" t="s">
        <v>45</v>
      </c>
      <c r="F10" s="5">
        <f>-'RESUMEN CLIENTES'!J17</f>
        <v>0</v>
      </c>
      <c r="G10" s="5"/>
      <c r="H10" s="8">
        <f t="shared" ref="H10:H18" si="1">SUM(F10:G10)</f>
        <v>0</v>
      </c>
    </row>
    <row r="11" spans="1:8" ht="15.75" customHeight="1" x14ac:dyDescent="0.25">
      <c r="A11" s="1"/>
      <c r="B11" s="1" t="s">
        <v>46</v>
      </c>
      <c r="C11" s="5"/>
      <c r="D11" s="1"/>
      <c r="E11" s="1" t="s">
        <v>46</v>
      </c>
      <c r="F11" s="5">
        <f>-'RESUMEN CLIENTES'!J18</f>
        <v>0</v>
      </c>
      <c r="G11" s="5"/>
      <c r="H11" s="8">
        <f t="shared" si="1"/>
        <v>0</v>
      </c>
    </row>
    <row r="12" spans="1:8" ht="15.75" customHeight="1" x14ac:dyDescent="0.25">
      <c r="A12" s="1"/>
      <c r="B12" s="1" t="s">
        <v>47</v>
      </c>
      <c r="C12" s="5"/>
      <c r="D12" s="1"/>
      <c r="E12" s="1" t="s">
        <v>47</v>
      </c>
      <c r="F12" s="5"/>
      <c r="G12" s="5">
        <f>-'RESUMEN CLIENTES'!J19</f>
        <v>-3888175780</v>
      </c>
      <c r="H12" s="8">
        <f t="shared" si="1"/>
        <v>-3888175780</v>
      </c>
    </row>
    <row r="13" spans="1:8" ht="15.75" customHeight="1" x14ac:dyDescent="0.25">
      <c r="A13" s="1"/>
      <c r="B13" s="1" t="s">
        <v>48</v>
      </c>
      <c r="C13" s="5">
        <v>-100000000</v>
      </c>
      <c r="D13" s="1"/>
      <c r="E13" s="1" t="s">
        <v>48</v>
      </c>
      <c r="F13" s="5">
        <f t="shared" ref="F13:F14" si="2">C13</f>
        <v>-100000000</v>
      </c>
      <c r="G13" s="5"/>
      <c r="H13" s="8">
        <f t="shared" si="1"/>
        <v>-100000000</v>
      </c>
    </row>
    <row r="14" spans="1:8" ht="15.75" customHeight="1" x14ac:dyDescent="0.25">
      <c r="A14" s="1"/>
      <c r="B14" s="1" t="s">
        <v>49</v>
      </c>
      <c r="C14" s="5">
        <v>-150000000</v>
      </c>
      <c r="D14" s="1"/>
      <c r="E14" s="1" t="s">
        <v>49</v>
      </c>
      <c r="F14" s="5">
        <f t="shared" si="2"/>
        <v>-150000000</v>
      </c>
      <c r="G14" s="5"/>
      <c r="H14" s="8">
        <f t="shared" si="1"/>
        <v>-150000000</v>
      </c>
    </row>
    <row r="15" spans="1:8" ht="15.75" customHeight="1" x14ac:dyDescent="0.25">
      <c r="A15" s="1"/>
      <c r="B15" s="1" t="s">
        <v>50</v>
      </c>
      <c r="C15" s="5">
        <f>-3850000000-C13-C14</f>
        <v>-3600000000</v>
      </c>
      <c r="D15" s="1"/>
      <c r="E15" s="1" t="s">
        <v>50</v>
      </c>
      <c r="F15" s="5"/>
      <c r="G15" s="5">
        <f>C15</f>
        <v>-3600000000</v>
      </c>
      <c r="H15" s="8">
        <f t="shared" si="1"/>
        <v>-3600000000</v>
      </c>
    </row>
    <row r="16" spans="1:8" ht="15.75" customHeight="1" x14ac:dyDescent="0.25">
      <c r="A16" s="1"/>
      <c r="B16" s="1" t="s">
        <v>51</v>
      </c>
      <c r="C16" s="5">
        <f>SUM(C13:C15)*0.13</f>
        <v>-500500000</v>
      </c>
      <c r="D16" s="1"/>
      <c r="E16" s="1" t="s">
        <v>51</v>
      </c>
      <c r="F16" s="5">
        <f t="shared" ref="F16:G16" si="3">SUM(F13:F15)*0.13</f>
        <v>-32500000</v>
      </c>
      <c r="G16" s="5">
        <f t="shared" si="3"/>
        <v>-468000000</v>
      </c>
      <c r="H16" s="8">
        <f t="shared" si="1"/>
        <v>-500500000</v>
      </c>
    </row>
    <row r="17" spans="1:8" ht="15.75" customHeight="1" x14ac:dyDescent="0.25">
      <c r="A17" s="1"/>
      <c r="B17" s="1" t="s">
        <v>52</v>
      </c>
      <c r="C17" s="8">
        <f>-(19962698000- 7569698000) -C18</f>
        <v>-10893000000</v>
      </c>
      <c r="D17" s="1"/>
      <c r="E17" s="1" t="s">
        <v>52</v>
      </c>
      <c r="F17" s="21"/>
      <c r="G17" s="21">
        <f>C17-F17</f>
        <v>-10893000000</v>
      </c>
      <c r="H17" s="8">
        <f t="shared" si="1"/>
        <v>-10893000000</v>
      </c>
    </row>
    <row r="18" spans="1:8" ht="15.75" customHeight="1" x14ac:dyDescent="0.25">
      <c r="A18" s="1"/>
      <c r="B18" s="1" t="s">
        <v>53</v>
      </c>
      <c r="C18" s="8">
        <v>-1500000000</v>
      </c>
      <c r="D18" s="1"/>
      <c r="E18" s="1" t="s">
        <v>53</v>
      </c>
      <c r="F18" s="8"/>
      <c r="G18" s="8"/>
      <c r="H18" s="8">
        <f t="shared" si="1"/>
        <v>0</v>
      </c>
    </row>
    <row r="19" spans="1:8" ht="15.75" customHeight="1" x14ac:dyDescent="0.3">
      <c r="A19" s="6"/>
      <c r="B19" s="22" t="s">
        <v>54</v>
      </c>
      <c r="C19" s="23">
        <f>SUM(C3:C18)</f>
        <v>-7990216535.0799999</v>
      </c>
      <c r="D19" s="1"/>
      <c r="E19" s="22" t="s">
        <v>54</v>
      </c>
      <c r="F19" s="23">
        <f t="shared" ref="F19:H19" si="4">SUM(F3:F18)</f>
        <v>1197079548.9200001</v>
      </c>
      <c r="G19" s="23">
        <f t="shared" si="4"/>
        <v>-78096231.080001831</v>
      </c>
      <c r="H19" s="23">
        <f t="shared" si="4"/>
        <v>-78096231.080001831</v>
      </c>
    </row>
    <row r="20" spans="1:8" ht="15.7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.75" customHeight="1" x14ac:dyDescent="0.25"/>
    <row r="22" spans="1:8" ht="15.75" customHeight="1" x14ac:dyDescent="0.25">
      <c r="B22" s="3">
        <v>45013</v>
      </c>
    </row>
    <row r="23" spans="1:8" ht="15.75" customHeight="1" x14ac:dyDescent="0.3">
      <c r="B23" s="4" t="s">
        <v>14</v>
      </c>
      <c r="C23" s="4"/>
      <c r="D23" s="4"/>
      <c r="E23" s="4"/>
      <c r="F23" s="4"/>
      <c r="G23" s="4"/>
      <c r="H23" s="4"/>
    </row>
    <row r="24" spans="1:8" ht="15.75" customHeight="1" x14ac:dyDescent="0.25"/>
    <row r="25" spans="1:8" ht="15.75" customHeight="1" x14ac:dyDescent="0.3">
      <c r="B25" s="10" t="s">
        <v>15</v>
      </c>
      <c r="C25" s="11"/>
      <c r="D25" s="10"/>
      <c r="E25" s="10"/>
    </row>
    <row r="26" spans="1:8" ht="15.75" customHeight="1" x14ac:dyDescent="0.25">
      <c r="B26" s="1" t="s">
        <v>42</v>
      </c>
      <c r="C26" s="8">
        <f>'RESUMEN CLIENTES'!G17</f>
        <v>666781453.51999998</v>
      </c>
    </row>
    <row r="27" spans="1:8" ht="15.75" customHeight="1" x14ac:dyDescent="0.25">
      <c r="B27" s="1" t="s">
        <v>55</v>
      </c>
      <c r="C27" s="5">
        <f>'RESUMEN CLIENTES'!N17</f>
        <v>1221315767</v>
      </c>
      <c r="D27" s="1" t="str">
        <f>'RESUMEN CLIENTES'!M17&amp;" clientes, para ajustar a $"&amp;'CLIENTES E2'!P2/1000000&amp;"MM"</f>
        <v>38 clientes, para ajustar a $134MM</v>
      </c>
    </row>
    <row r="28" spans="1:8" ht="15.75" customHeight="1" x14ac:dyDescent="0.25">
      <c r="B28" s="1" t="s">
        <v>43</v>
      </c>
      <c r="C28" s="5">
        <f>'RESUMEN CLIENTES'!G18</f>
        <v>812798095.39999998</v>
      </c>
    </row>
    <row r="29" spans="1:8" ht="15.75" customHeight="1" x14ac:dyDescent="0.25">
      <c r="B29" s="1" t="s">
        <v>55</v>
      </c>
      <c r="C29" s="5">
        <f>'RESUMEN CLIENTES'!N18</f>
        <v>1229101339</v>
      </c>
      <c r="D29" s="1" t="str">
        <f>'RESUMEN CLIENTES'!M18&amp;" clientes, para ajustar a $"&amp;'CLIENTES E2'!P2/1000000&amp;"MM"</f>
        <v>45 clientes, para ajustar a $134MM</v>
      </c>
    </row>
    <row r="30" spans="1:8" ht="15.75" customHeight="1" x14ac:dyDescent="0.3">
      <c r="B30" s="6" t="s">
        <v>20</v>
      </c>
      <c r="C30" s="7">
        <f>SUM(C26:C29)</f>
        <v>3929996654.9200001</v>
      </c>
    </row>
    <row r="31" spans="1:8" ht="15.75" customHeight="1" x14ac:dyDescent="0.25">
      <c r="B31" s="1"/>
    </row>
    <row r="32" spans="1:8" ht="15.75" customHeight="1" x14ac:dyDescent="0.3">
      <c r="B32" s="6" t="s">
        <v>56</v>
      </c>
      <c r="C32" s="5">
        <v>8500000000</v>
      </c>
      <c r="D32" s="1" t="s">
        <v>57</v>
      </c>
    </row>
    <row r="33" spans="2:5" ht="15.75" customHeight="1" x14ac:dyDescent="0.3">
      <c r="B33" s="10" t="s">
        <v>58</v>
      </c>
      <c r="C33" s="12">
        <f>C30+C32</f>
        <v>12429996654.92</v>
      </c>
      <c r="D33" s="13"/>
      <c r="E33" s="13"/>
    </row>
    <row r="34" spans="2:5" ht="15.75" customHeight="1" x14ac:dyDescent="0.25">
      <c r="B34" s="1"/>
    </row>
    <row r="35" spans="2:5" ht="15.75" customHeight="1" x14ac:dyDescent="0.3">
      <c r="B35" s="10" t="s">
        <v>28</v>
      </c>
      <c r="C35" s="11"/>
      <c r="D35" s="10"/>
      <c r="E35" s="10"/>
    </row>
    <row r="36" spans="2:5" ht="15.75" customHeight="1" x14ac:dyDescent="0.25">
      <c r="B36" s="1" t="s">
        <v>59</v>
      </c>
      <c r="C36" s="5">
        <f>-('RESUMEN CLIENTES'!E19+'RESUMEN CLIENTES'!F19)*D36</f>
        <v>-3888175780</v>
      </c>
      <c r="D36" s="14">
        <v>1</v>
      </c>
      <c r="E36" s="1" t="s">
        <v>60</v>
      </c>
    </row>
    <row r="37" spans="2:5" ht="15.75" customHeight="1" x14ac:dyDescent="0.25">
      <c r="B37" s="1" t="s">
        <v>61</v>
      </c>
      <c r="C37" s="5">
        <f>-C32</f>
        <v>-8500000000</v>
      </c>
      <c r="D37" s="14">
        <f>-C37/12393000000</f>
        <v>0.68587105624142664</v>
      </c>
      <c r="E37" s="1" t="s">
        <v>62</v>
      </c>
    </row>
    <row r="38" spans="2:5" ht="15.75" customHeight="1" x14ac:dyDescent="0.25">
      <c r="B38" s="1" t="s">
        <v>63</v>
      </c>
      <c r="C38" s="5">
        <f>MIN(-(C30+C32)-C36-C37,0)</f>
        <v>-41820874.920000076</v>
      </c>
    </row>
    <row r="39" spans="2:5" ht="15.75" customHeight="1" x14ac:dyDescent="0.3">
      <c r="B39" s="10" t="s">
        <v>34</v>
      </c>
      <c r="C39" s="12">
        <f>SUM(C36:C38)</f>
        <v>-12429996654.92</v>
      </c>
      <c r="D39" s="13" t="str">
        <f>IF(-C39&gt;C33,"FALTA FUENTE","OK")</f>
        <v>OK</v>
      </c>
      <c r="E39" s="13"/>
    </row>
    <row r="40" spans="2:5" ht="15.75" customHeight="1" x14ac:dyDescent="0.25"/>
    <row r="41" spans="2:5" ht="15.75" customHeight="1" x14ac:dyDescent="0.25">
      <c r="E41" s="24"/>
    </row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B1:C1"/>
    <mergeCell ref="E1:F1"/>
  </mergeCells>
  <printOptions horizontalCentered="1" gridLines="1"/>
  <pageMargins left="0.7" right="0.7" top="0.75" bottom="0.75" header="0" footer="0"/>
  <pageSetup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baseColWidth="10" defaultColWidth="12.6328125" defaultRowHeight="15" customHeight="1" x14ac:dyDescent="0.25"/>
  <cols>
    <col min="1" max="1" width="7.453125" customWidth="1"/>
    <col min="2" max="2" width="12.6328125" customWidth="1"/>
    <col min="3" max="3" width="6.7265625" customWidth="1"/>
    <col min="4" max="6" width="12.6328125" customWidth="1"/>
    <col min="9" max="9" width="5.26953125" customWidth="1"/>
    <col min="10" max="11" width="13.36328125" customWidth="1"/>
    <col min="12" max="12" width="3.453125" customWidth="1"/>
    <col min="13" max="13" width="6.453125" customWidth="1"/>
  </cols>
  <sheetData>
    <row r="1" spans="1:26" ht="15.75" customHeight="1" x14ac:dyDescent="0.25">
      <c r="C1" s="25"/>
      <c r="I1" s="25"/>
    </row>
    <row r="2" spans="1:26" ht="15.75" customHeight="1" x14ac:dyDescent="0.25">
      <c r="C2" s="25"/>
      <c r="I2" s="25"/>
    </row>
    <row r="3" spans="1:26" ht="15.75" customHeight="1" x14ac:dyDescent="0.3">
      <c r="B3" s="26" t="s">
        <v>64</v>
      </c>
      <c r="C3" s="27"/>
      <c r="D3" s="26"/>
      <c r="E3" s="26"/>
      <c r="F3" s="26"/>
      <c r="G3" s="26"/>
      <c r="H3" s="26"/>
      <c r="I3" s="27"/>
      <c r="J3" s="26"/>
      <c r="K3" s="26"/>
      <c r="L3" s="26"/>
      <c r="M3" s="27"/>
      <c r="N3" s="26"/>
    </row>
    <row r="4" spans="1:26" ht="15.75" customHeight="1" x14ac:dyDescent="0.25">
      <c r="C4" s="25"/>
      <c r="I4" s="25"/>
      <c r="M4" s="25"/>
    </row>
    <row r="5" spans="1:26" ht="15.75" customHeight="1" x14ac:dyDescent="0.3">
      <c r="A5" s="6"/>
      <c r="B5" s="6"/>
      <c r="C5" s="131" t="s">
        <v>65</v>
      </c>
      <c r="D5" s="127"/>
      <c r="E5" s="127"/>
      <c r="F5" s="127"/>
      <c r="G5" s="127"/>
      <c r="H5" s="6"/>
      <c r="I5" s="131" t="s">
        <v>66</v>
      </c>
      <c r="J5" s="127"/>
      <c r="K5" s="127"/>
      <c r="L5" s="6"/>
      <c r="M5" s="131" t="s">
        <v>67</v>
      </c>
      <c r="N5" s="127"/>
      <c r="O5" s="127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3">
      <c r="A6" s="6"/>
      <c r="B6" s="6" t="s">
        <v>68</v>
      </c>
      <c r="C6" s="15" t="s">
        <v>69</v>
      </c>
      <c r="D6" s="15" t="s">
        <v>70</v>
      </c>
      <c r="E6" s="15" t="s">
        <v>71</v>
      </c>
      <c r="F6" s="15" t="s">
        <v>72</v>
      </c>
      <c r="G6" s="15" t="s">
        <v>73</v>
      </c>
      <c r="H6" s="6"/>
      <c r="I6" s="15" t="s">
        <v>69</v>
      </c>
      <c r="J6" s="6" t="s">
        <v>74</v>
      </c>
      <c r="K6" s="6" t="s">
        <v>75</v>
      </c>
      <c r="L6" s="6"/>
      <c r="M6" s="15" t="s">
        <v>69</v>
      </c>
      <c r="N6" s="6" t="s">
        <v>76</v>
      </c>
      <c r="O6" s="6" t="s">
        <v>75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5">
      <c r="B7" s="25">
        <v>3</v>
      </c>
      <c r="C7" s="25">
        <f>COUNTIF('CLIENTES E1'!$A$4:$A$112,B7)</f>
        <v>57</v>
      </c>
      <c r="D7" s="5">
        <f>SUMIF('CLIENTES E1'!$A$4:$A$112,$B7,'CLIENTES E1'!E$4:E$112)</f>
        <v>5016095149</v>
      </c>
      <c r="E7" s="5">
        <f>SUMIF('CLIENTES E1'!$A$4:$A$112,$B7,'CLIENTES E1'!F$4:F$112)</f>
        <v>4106355057</v>
      </c>
      <c r="F7" s="5">
        <f>SUMIF('CLIENTES E1'!$A$4:$A$112,$B7,'CLIENTES E1'!G$4:G$112)</f>
        <v>523760991</v>
      </c>
      <c r="G7" s="5">
        <f>SUMIF('CLIENTES E1'!$A$4:$A$112,$B7,'CLIENTES E1'!H$4:H$112)</f>
        <v>385979101</v>
      </c>
      <c r="I7" s="25">
        <f>SUMIF('CLIENTES E1'!$A$4:$A$112,$B7,'CLIENTES E1'!L$4:L$112)</f>
        <v>0</v>
      </c>
      <c r="J7" s="5">
        <f>SUMIF('CLIENTES E1'!$A$4:$A$112,$B7,'CLIENTES E1'!M$4:M$112)</f>
        <v>0</v>
      </c>
      <c r="K7" s="5">
        <f>SUMIF('CLIENTES E1'!$A$4:$A$112,$B7,'CLIENTES E1'!N$4:N$112)</f>
        <v>385979101</v>
      </c>
      <c r="M7" s="25">
        <f>SUMIF('CLIENTES E1'!$A$4:$A$112,$B7,'CLIENTES E1'!P$4:P$112)</f>
        <v>57</v>
      </c>
      <c r="N7" s="5">
        <f>SUMIF('CLIENTES E1'!$A$4:$A$112,$B7,'CLIENTES E1'!Q$4:Q$112)</f>
        <v>2393904851</v>
      </c>
      <c r="O7" s="5">
        <f>SUMIF('CLIENTES E1'!$A$4:$A$112,$B7,'CLIENTES E1'!R$4:R$112)</f>
        <v>2779883952</v>
      </c>
    </row>
    <row r="8" spans="1:26" ht="15.75" customHeight="1" x14ac:dyDescent="0.25">
      <c r="B8" s="25">
        <v>5</v>
      </c>
      <c r="C8" s="25">
        <f>COUNTIF('CLIENTES E1'!$A$4:$A$112,B8)</f>
        <v>52</v>
      </c>
      <c r="D8" s="5">
        <f>SUMIF('CLIENTES E1'!$A$4:$A$112,$B8,'CLIENTES E1'!E$4:E$112)</f>
        <v>4448484756</v>
      </c>
      <c r="E8" s="5">
        <f>SUMIF('CLIENTES E1'!$A$4:$A$112,$B8,'CLIENTES E1'!F$4:F$112)</f>
        <v>3771392547.1099997</v>
      </c>
      <c r="F8" s="5">
        <f>SUMIF('CLIENTES E1'!$A$4:$A$112,$B8,'CLIENTES E1'!G$4:G$112)</f>
        <v>0</v>
      </c>
      <c r="G8" s="5">
        <f>SUMIF('CLIENTES E1'!$A$4:$A$112,$B8,'CLIENTES E1'!H$4:H$112)</f>
        <v>677092208.8900001</v>
      </c>
      <c r="I8" s="25">
        <f>SUMIF('CLIENTES E1'!$A$4:$A$112,$B8,'CLIENTES E1'!L$4:L$112)</f>
        <v>0</v>
      </c>
      <c r="J8" s="5">
        <f>SUMIF('CLIENTES E1'!$A$4:$A$112,$B8,'CLIENTES E1'!M$4:M$112)</f>
        <v>0</v>
      </c>
      <c r="K8" s="5">
        <f>SUMIF('CLIENTES E1'!$A$4:$A$112,$B8,'CLIENTES E1'!N$4:N$112)</f>
        <v>677092208.8900001</v>
      </c>
      <c r="M8" s="25">
        <f>SUMIF('CLIENTES E1'!$A$4:$A$112,$B8,'CLIENTES E1'!P$4:P$112)</f>
        <v>52</v>
      </c>
      <c r="N8" s="5">
        <f>SUMIF('CLIENTES E1'!$A$4:$A$112,$B8,'CLIENTES E1'!Q$4:Q$112)</f>
        <v>2311515244</v>
      </c>
      <c r="O8" s="5">
        <f>SUMIF('CLIENTES E1'!$A$4:$A$112,$B8,'CLIENTES E1'!R$4:R$112)</f>
        <v>2988607452.8900003</v>
      </c>
    </row>
    <row r="9" spans="1:26" ht="15.75" customHeight="1" x14ac:dyDescent="0.25">
      <c r="B9" s="25">
        <v>6</v>
      </c>
      <c r="C9" s="25">
        <f>COUNT('CLIENTES T6'!A4:A108)</f>
        <v>105</v>
      </c>
      <c r="D9" s="5">
        <f>SUM('CLIENTES T6'!E4:E108)</f>
        <v>10617327064</v>
      </c>
      <c r="E9" s="5">
        <f>SUM('CLIENTES T6'!F4:F108)</f>
        <v>4256634085.23</v>
      </c>
      <c r="F9" s="5">
        <f>SUM('CLIENTES T6'!G4:G108)</f>
        <v>437985805</v>
      </c>
      <c r="G9" s="5">
        <f>SUM('CLIENTES T6'!H4:H108)</f>
        <v>5922707173.7700005</v>
      </c>
      <c r="I9" s="25">
        <f>SUMIF('CLIENTES E1'!$A$4:$A$112,$B9,'CLIENTES E1'!L$4:L$112)</f>
        <v>0</v>
      </c>
      <c r="J9" s="5">
        <f>SUMIF('CLIENTES E1'!$A$4:$A$112,$B9,'CLIENTES E1'!M$4:M$112)</f>
        <v>0</v>
      </c>
      <c r="K9" s="5">
        <f>SUMIF('CLIENTES E1'!$A$4:$A$112,$B9,'CLIENTES E1'!N$4:N$112)</f>
        <v>0</v>
      </c>
      <c r="M9" s="25"/>
      <c r="N9" s="25"/>
      <c r="O9" s="5"/>
    </row>
    <row r="10" spans="1:26" ht="15.75" customHeight="1" x14ac:dyDescent="0.25">
      <c r="B10" s="25" t="s">
        <v>77</v>
      </c>
      <c r="C10" s="25">
        <f>COUNT('CLIENTES PARQ'!B4:B189,'CLIENTES PARQ'!B195:B213)</f>
        <v>205</v>
      </c>
      <c r="D10" s="5">
        <f>'CLIENTES PARQ'!F214</f>
        <v>3825600000</v>
      </c>
      <c r="F10" s="5">
        <f>'CLIENTES PARQ'!G214</f>
        <v>3531793521</v>
      </c>
      <c r="G10" s="5">
        <f>'CLIENTES PARQ'!H214</f>
        <v>293806479</v>
      </c>
      <c r="I10" s="25"/>
      <c r="J10" s="25"/>
      <c r="K10" s="25"/>
      <c r="M10" s="28">
        <f>'CLIENTES PARQ'!J214</f>
        <v>178</v>
      </c>
      <c r="N10" s="28">
        <f>'CLIENTES PARQ'!K214</f>
        <v>976400000</v>
      </c>
      <c r="O10" s="5">
        <f>'CLIENTES PARQ'!L214</f>
        <v>1270206479</v>
      </c>
    </row>
    <row r="11" spans="1:26" ht="15.75" customHeight="1" x14ac:dyDescent="0.3">
      <c r="B11" s="15" t="s">
        <v>78</v>
      </c>
      <c r="C11" s="15"/>
      <c r="D11" s="6"/>
      <c r="E11" s="6"/>
      <c r="F11" s="6"/>
      <c r="G11" s="6"/>
      <c r="H11" s="6"/>
      <c r="I11" s="15">
        <f t="shared" ref="I11:K11" si="0">SUM(I7:I9)</f>
        <v>0</v>
      </c>
      <c r="J11" s="29">
        <f t="shared" si="0"/>
        <v>0</v>
      </c>
      <c r="K11" s="29">
        <f t="shared" si="0"/>
        <v>1063071309.8900001</v>
      </c>
      <c r="M11" s="15">
        <f>SUM(M7:M9)</f>
        <v>109</v>
      </c>
      <c r="N11" s="29">
        <f t="shared" ref="N11:O11" si="1">SUM(N7:Z10)</f>
        <v>12720517978.889999</v>
      </c>
      <c r="O11" s="29">
        <f t="shared" si="1"/>
        <v>7038697883.8900003</v>
      </c>
    </row>
    <row r="12" spans="1:26" ht="15.75" customHeight="1" x14ac:dyDescent="0.25">
      <c r="B12" s="25"/>
      <c r="C12" s="25"/>
      <c r="I12" s="25"/>
      <c r="M12" s="25"/>
    </row>
    <row r="13" spans="1:26" ht="15.75" customHeight="1" x14ac:dyDescent="0.3">
      <c r="B13" s="26" t="s">
        <v>79</v>
      </c>
      <c r="C13" s="27"/>
      <c r="D13" s="26"/>
      <c r="E13" s="26"/>
      <c r="F13" s="26"/>
      <c r="G13" s="26"/>
      <c r="H13" s="26"/>
      <c r="I13" s="27"/>
      <c r="J13" s="26"/>
      <c r="K13" s="26"/>
      <c r="L13" s="26"/>
      <c r="M13" s="27"/>
      <c r="N13" s="26"/>
    </row>
    <row r="14" spans="1:26" ht="15.75" customHeight="1" x14ac:dyDescent="0.25">
      <c r="C14" s="25"/>
      <c r="I14" s="25"/>
      <c r="M14" s="25"/>
    </row>
    <row r="15" spans="1:26" ht="15.75" customHeight="1" x14ac:dyDescent="0.3">
      <c r="A15" s="6"/>
      <c r="B15" s="6"/>
      <c r="C15" s="131" t="s">
        <v>65</v>
      </c>
      <c r="D15" s="127"/>
      <c r="E15" s="127"/>
      <c r="F15" s="127"/>
      <c r="G15" s="127"/>
      <c r="H15" s="6"/>
      <c r="I15" s="131" t="s">
        <v>66</v>
      </c>
      <c r="J15" s="127"/>
      <c r="K15" s="127"/>
      <c r="L15" s="6"/>
      <c r="M15" s="131" t="s">
        <v>67</v>
      </c>
      <c r="N15" s="127"/>
      <c r="O15" s="127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3">
      <c r="A16" s="6"/>
      <c r="B16" s="6" t="s">
        <v>68</v>
      </c>
      <c r="C16" s="15" t="s">
        <v>69</v>
      </c>
      <c r="D16" s="15" t="s">
        <v>70</v>
      </c>
      <c r="E16" s="15" t="s">
        <v>71</v>
      </c>
      <c r="F16" s="15" t="s">
        <v>72</v>
      </c>
      <c r="G16" s="15" t="s">
        <v>73</v>
      </c>
      <c r="H16" s="6"/>
      <c r="I16" s="15" t="s">
        <v>69</v>
      </c>
      <c r="J16" s="6" t="s">
        <v>74</v>
      </c>
      <c r="K16" s="6" t="s">
        <v>75</v>
      </c>
      <c r="L16" s="6"/>
      <c r="M16" s="15" t="s">
        <v>69</v>
      </c>
      <c r="N16" s="6" t="s">
        <v>76</v>
      </c>
      <c r="O16" s="6" t="s">
        <v>75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5">
      <c r="B17" s="25">
        <v>2</v>
      </c>
      <c r="C17" s="25">
        <f>COUNTIF('CLIENTES E2'!$A$4:$A$192,B17)</f>
        <v>42</v>
      </c>
      <c r="D17" s="5">
        <f>SUMIF('CLIENTES E2'!$A$4:$A$192,$B17,'CLIENTES E2'!E$4:E$192)</f>
        <v>4468667371</v>
      </c>
      <c r="E17" s="5">
        <f>SUMIF('CLIENTES E2'!$A$4:$A$192,$B17,'CLIENTES E2'!F$4:F$192)</f>
        <v>3350237151.48</v>
      </c>
      <c r="F17" s="5">
        <f>SUMIF('CLIENTES E2'!$A$4:$A$192,$B17,'CLIENTES E2'!G$4:G$192)</f>
        <v>451648766</v>
      </c>
      <c r="G17" s="5">
        <f>SUMIF('CLIENTES E2'!$A$4:$A$192,$B17,'CLIENTES E2'!H$4:H$192)</f>
        <v>666781453.51999998</v>
      </c>
      <c r="I17" s="25">
        <f>SUMIF('CLIENTES E2'!$A$4:$A$192,$B17,'CLIENTES E2'!L$4:L$192)</f>
        <v>0</v>
      </c>
      <c r="J17" s="5">
        <f>SUMIF('CLIENTES E2'!$A$4:$A$192,$B17,'CLIENTES E2'!M$4:M$192)</f>
        <v>0</v>
      </c>
      <c r="K17" s="5">
        <f>SUMIF('CLIENTES E2'!$A$4:$A$192,$B17,'CLIENTES E2'!N$4:N$192)</f>
        <v>666781453.51999998</v>
      </c>
      <c r="M17" s="25">
        <f>SUMIF('CLIENTES E2'!$A$4:$A$192,$B17,'CLIENTES E2'!P$4:P$192)</f>
        <v>38</v>
      </c>
      <c r="N17" s="5">
        <f>SUMIF('CLIENTES E2'!$A$4:$A$192,$B17,'CLIENTES E2'!Q$4:Q$192)</f>
        <v>1221315767</v>
      </c>
      <c r="O17" s="5">
        <f>SUMIF('CLIENTES E2'!$A$4:$A$192,$B17,'CLIENTES E2'!R$4:R$192)</f>
        <v>1888097220.52</v>
      </c>
    </row>
    <row r="18" spans="1:26" ht="15.75" customHeight="1" x14ac:dyDescent="0.25">
      <c r="B18" s="25">
        <v>1</v>
      </c>
      <c r="C18" s="25">
        <f>COUNTIF('CLIENTES E2'!$A$4:$A$192,B18)</f>
        <v>46</v>
      </c>
      <c r="D18" s="5">
        <f>SUMIF('CLIENTES E2'!$A$4:$A$192,$B18,'CLIENTES E2'!E$4:E$192)</f>
        <v>5001181661</v>
      </c>
      <c r="E18" s="5">
        <f>SUMIF('CLIENTES E2'!$A$4:$A$192,$B18,'CLIENTES E2'!F$4:F$192)</f>
        <v>3643660545.5999999</v>
      </c>
      <c r="F18" s="5">
        <f>SUMIF('CLIENTES E2'!$A$4:$A$192,$B18,'CLIENTES E2'!G$4:G$192)</f>
        <v>544723020</v>
      </c>
      <c r="G18" s="5">
        <f>SUMIF('CLIENTES E2'!$A$4:$A$192,$B18,'CLIENTES E2'!H$4:H$192)</f>
        <v>812798095.39999998</v>
      </c>
      <c r="I18" s="25">
        <f>SUMIF('CLIENTES E2'!$A$4:$A$192,$B18,'CLIENTES E2'!L$4:L$192)</f>
        <v>0</v>
      </c>
      <c r="J18" s="5">
        <f>SUMIF('CLIENTES E2'!$A$4:$A$192,$B18,'CLIENTES E2'!M$4:M$192)</f>
        <v>0</v>
      </c>
      <c r="K18" s="5">
        <f>SUMIF('CLIENTES E2'!$A$4:$A$192,$B18,'CLIENTES E2'!N$4:N$192)</f>
        <v>812798095.39999998</v>
      </c>
      <c r="M18" s="25">
        <f>SUMIF('CLIENTES E2'!$A$4:$A$192,$B18,'CLIENTES E2'!P$4:P$192)</f>
        <v>45</v>
      </c>
      <c r="N18" s="5">
        <f>SUMIF('CLIENTES E2'!$A$4:$A$192,$B18,'CLIENTES E2'!Q$4:Q$192)</f>
        <v>1229101339</v>
      </c>
      <c r="O18" s="5">
        <f>SUMIF('CLIENTES E2'!$A$4:$A$192,$B18,'CLIENTES E2'!R$4:R$192)</f>
        <v>2041899434.3999999</v>
      </c>
    </row>
    <row r="19" spans="1:26" ht="15.75" customHeight="1" x14ac:dyDescent="0.25">
      <c r="B19" s="25">
        <v>4</v>
      </c>
      <c r="C19" s="25">
        <f>COUNTIF('CLIENTES E2'!$A$4:$A$192,B19)</f>
        <v>101</v>
      </c>
      <c r="D19" s="5">
        <f>SUMIF('CLIENTES E2'!$A$4:$A$192,$B19,'CLIENTES E2'!E$4:E$192)</f>
        <v>11161879696</v>
      </c>
      <c r="E19" s="5">
        <f>SUMIF('CLIENTES E2'!$A$4:$A$192,$B19,'CLIENTES E2'!F$4:F$192)</f>
        <v>3538037448</v>
      </c>
      <c r="F19" s="5">
        <f>SUMIF('CLIENTES E2'!$A$4:$A$192,$B19,'CLIENTES E2'!G$4:G$192)</f>
        <v>350138332</v>
      </c>
      <c r="G19" s="5">
        <f>SUMIF('CLIENTES E2'!$A$4:$A$192,$B19,'CLIENTES E2'!H$4:H$192)</f>
        <v>7273703916</v>
      </c>
      <c r="I19" s="25">
        <f>SUMIF('CLIENTES E2'!$A$4:$A$192,$B19,'CLIENTES E2'!L$4:L$192)</f>
        <v>101</v>
      </c>
      <c r="J19" s="5">
        <f>SUMIF('CLIENTES E2'!$A$4:$A$192,$B19,'CLIENTES E2'!M$4:M$192)</f>
        <v>3888175780</v>
      </c>
      <c r="K19" s="5">
        <f>SUMIF('CLIENTES E2'!$A$4:$A$192,$B19,'CLIENTES E2'!N$4:N$192)</f>
        <v>17574000000</v>
      </c>
      <c r="M19" s="25"/>
      <c r="N19" s="5"/>
    </row>
    <row r="20" spans="1:26" ht="15.75" customHeight="1" x14ac:dyDescent="0.3">
      <c r="A20" s="6"/>
      <c r="B20" s="15" t="s">
        <v>78</v>
      </c>
      <c r="C20" s="6"/>
      <c r="D20" s="6"/>
      <c r="E20" s="6"/>
      <c r="F20" s="6"/>
      <c r="G20" s="6"/>
      <c r="H20" s="6"/>
      <c r="I20" s="15">
        <f t="shared" ref="I20:K20" si="2">SUM(I17:I19)</f>
        <v>101</v>
      </c>
      <c r="J20" s="7">
        <f t="shared" si="2"/>
        <v>3888175780</v>
      </c>
      <c r="K20" s="7">
        <f t="shared" si="2"/>
        <v>19053579548.919998</v>
      </c>
      <c r="L20" s="6"/>
      <c r="M20" s="15">
        <f t="shared" ref="M20:O20" si="3">SUM(M17:M19)</f>
        <v>83</v>
      </c>
      <c r="N20" s="7">
        <f t="shared" si="3"/>
        <v>2450417106</v>
      </c>
      <c r="O20" s="7">
        <f t="shared" si="3"/>
        <v>3929996654.9200001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C21" s="25"/>
      <c r="I21" s="25"/>
    </row>
    <row r="22" spans="1:26" ht="15.75" customHeight="1" x14ac:dyDescent="0.25">
      <c r="C22" s="25"/>
      <c r="I22" s="25"/>
    </row>
    <row r="23" spans="1:26" ht="15.75" customHeight="1" x14ac:dyDescent="0.25">
      <c r="C23" s="25"/>
      <c r="I23" s="25"/>
    </row>
    <row r="24" spans="1:26" ht="15.75" customHeight="1" x14ac:dyDescent="0.25">
      <c r="C24" s="25"/>
      <c r="I24" s="25"/>
    </row>
    <row r="25" spans="1:26" ht="15.75" customHeight="1" x14ac:dyDescent="0.25">
      <c r="C25" s="25"/>
      <c r="I25" s="25"/>
    </row>
    <row r="26" spans="1:26" ht="15.75" customHeight="1" x14ac:dyDescent="0.25">
      <c r="C26" s="25"/>
      <c r="I26" s="25"/>
    </row>
    <row r="27" spans="1:26" ht="15.75" customHeight="1" x14ac:dyDescent="0.25">
      <c r="C27" s="25"/>
      <c r="I27" s="25"/>
    </row>
    <row r="28" spans="1:26" ht="15.75" customHeight="1" x14ac:dyDescent="0.25">
      <c r="C28" s="25"/>
      <c r="I28" s="25"/>
    </row>
    <row r="29" spans="1:26" ht="15.75" customHeight="1" x14ac:dyDescent="0.25">
      <c r="C29" s="25"/>
      <c r="I29" s="25"/>
    </row>
    <row r="30" spans="1:26" ht="15.75" customHeight="1" x14ac:dyDescent="0.25">
      <c r="C30" s="25"/>
      <c r="I30" s="25"/>
    </row>
    <row r="31" spans="1:26" ht="15.75" customHeight="1" x14ac:dyDescent="0.25">
      <c r="C31" s="25"/>
      <c r="I31" s="25"/>
    </row>
    <row r="32" spans="1:26" ht="15.75" customHeight="1" x14ac:dyDescent="0.25">
      <c r="C32" s="25"/>
      <c r="I32" s="25"/>
    </row>
    <row r="33" spans="3:9" ht="15.75" customHeight="1" x14ac:dyDescent="0.25">
      <c r="C33" s="25"/>
      <c r="I33" s="25"/>
    </row>
    <row r="34" spans="3:9" ht="15.75" customHeight="1" x14ac:dyDescent="0.25">
      <c r="C34" s="25"/>
      <c r="I34" s="25"/>
    </row>
    <row r="35" spans="3:9" ht="15.75" customHeight="1" x14ac:dyDescent="0.25">
      <c r="C35" s="25"/>
      <c r="I35" s="25"/>
    </row>
    <row r="36" spans="3:9" ht="15.75" customHeight="1" x14ac:dyDescent="0.25">
      <c r="C36" s="25"/>
      <c r="I36" s="25"/>
    </row>
    <row r="37" spans="3:9" ht="15.75" customHeight="1" x14ac:dyDescent="0.25">
      <c r="C37" s="25"/>
      <c r="I37" s="25"/>
    </row>
    <row r="38" spans="3:9" ht="15.75" customHeight="1" x14ac:dyDescent="0.25">
      <c r="C38" s="25"/>
      <c r="I38" s="25"/>
    </row>
    <row r="39" spans="3:9" ht="15.75" customHeight="1" x14ac:dyDescent="0.25">
      <c r="C39" s="25"/>
      <c r="I39" s="25"/>
    </row>
    <row r="40" spans="3:9" ht="15.75" customHeight="1" x14ac:dyDescent="0.25">
      <c r="C40" s="25"/>
      <c r="I40" s="25"/>
    </row>
    <row r="41" spans="3:9" ht="15.75" customHeight="1" x14ac:dyDescent="0.25">
      <c r="C41" s="25"/>
      <c r="I41" s="25"/>
    </row>
    <row r="42" spans="3:9" ht="15.75" customHeight="1" x14ac:dyDescent="0.25">
      <c r="C42" s="25"/>
      <c r="I42" s="25"/>
    </row>
    <row r="43" spans="3:9" ht="15.75" customHeight="1" x14ac:dyDescent="0.25">
      <c r="C43" s="25"/>
      <c r="I43" s="25"/>
    </row>
    <row r="44" spans="3:9" ht="15.75" customHeight="1" x14ac:dyDescent="0.25">
      <c r="C44" s="25"/>
      <c r="I44" s="25"/>
    </row>
    <row r="45" spans="3:9" ht="15.75" customHeight="1" x14ac:dyDescent="0.25">
      <c r="C45" s="25"/>
      <c r="I45" s="25"/>
    </row>
    <row r="46" spans="3:9" ht="15.75" customHeight="1" x14ac:dyDescent="0.25">
      <c r="C46" s="25"/>
      <c r="I46" s="25"/>
    </row>
    <row r="47" spans="3:9" ht="15.75" customHeight="1" x14ac:dyDescent="0.25">
      <c r="C47" s="25"/>
      <c r="I47" s="25"/>
    </row>
    <row r="48" spans="3:9" ht="15.75" customHeight="1" x14ac:dyDescent="0.25">
      <c r="C48" s="25"/>
      <c r="I48" s="25"/>
    </row>
    <row r="49" spans="3:9" ht="15.75" customHeight="1" x14ac:dyDescent="0.25">
      <c r="C49" s="25"/>
      <c r="I49" s="25"/>
    </row>
    <row r="50" spans="3:9" ht="15.75" customHeight="1" x14ac:dyDescent="0.25">
      <c r="C50" s="25"/>
      <c r="I50" s="25"/>
    </row>
    <row r="51" spans="3:9" ht="15.75" customHeight="1" x14ac:dyDescent="0.25">
      <c r="C51" s="25"/>
      <c r="I51" s="25"/>
    </row>
    <row r="52" spans="3:9" ht="15.75" customHeight="1" x14ac:dyDescent="0.25">
      <c r="C52" s="25"/>
      <c r="I52" s="25"/>
    </row>
    <row r="53" spans="3:9" ht="15.75" customHeight="1" x14ac:dyDescent="0.25">
      <c r="C53" s="25"/>
      <c r="I53" s="25"/>
    </row>
    <row r="54" spans="3:9" ht="15.75" customHeight="1" x14ac:dyDescent="0.25">
      <c r="C54" s="25"/>
      <c r="I54" s="25"/>
    </row>
    <row r="55" spans="3:9" ht="15.75" customHeight="1" x14ac:dyDescent="0.25">
      <c r="C55" s="25"/>
      <c r="I55" s="25"/>
    </row>
    <row r="56" spans="3:9" ht="15.75" customHeight="1" x14ac:dyDescent="0.25">
      <c r="C56" s="25"/>
      <c r="I56" s="25"/>
    </row>
    <row r="57" spans="3:9" ht="15.75" customHeight="1" x14ac:dyDescent="0.25">
      <c r="C57" s="25"/>
      <c r="I57" s="25"/>
    </row>
    <row r="58" spans="3:9" ht="15.75" customHeight="1" x14ac:dyDescent="0.25">
      <c r="C58" s="25"/>
      <c r="I58" s="25"/>
    </row>
    <row r="59" spans="3:9" ht="15.75" customHeight="1" x14ac:dyDescent="0.25">
      <c r="C59" s="25"/>
      <c r="I59" s="25"/>
    </row>
    <row r="60" spans="3:9" ht="15.75" customHeight="1" x14ac:dyDescent="0.25">
      <c r="C60" s="25"/>
      <c r="I60" s="25"/>
    </row>
    <row r="61" spans="3:9" ht="15.75" customHeight="1" x14ac:dyDescent="0.25">
      <c r="C61" s="25"/>
      <c r="I61" s="25"/>
    </row>
    <row r="62" spans="3:9" ht="15.75" customHeight="1" x14ac:dyDescent="0.25">
      <c r="C62" s="25"/>
      <c r="I62" s="25"/>
    </row>
    <row r="63" spans="3:9" ht="15.75" customHeight="1" x14ac:dyDescent="0.25">
      <c r="C63" s="25"/>
      <c r="I63" s="25"/>
    </row>
    <row r="64" spans="3:9" ht="15.75" customHeight="1" x14ac:dyDescent="0.25">
      <c r="C64" s="25"/>
      <c r="I64" s="25"/>
    </row>
    <row r="65" spans="3:9" ht="15.75" customHeight="1" x14ac:dyDescent="0.25">
      <c r="C65" s="25"/>
      <c r="I65" s="25"/>
    </row>
    <row r="66" spans="3:9" ht="15.75" customHeight="1" x14ac:dyDescent="0.25">
      <c r="C66" s="25"/>
      <c r="I66" s="25"/>
    </row>
    <row r="67" spans="3:9" ht="15.75" customHeight="1" x14ac:dyDescent="0.25">
      <c r="C67" s="25"/>
      <c r="I67" s="25"/>
    </row>
    <row r="68" spans="3:9" ht="15.75" customHeight="1" x14ac:dyDescent="0.25">
      <c r="C68" s="25"/>
      <c r="I68" s="25"/>
    </row>
    <row r="69" spans="3:9" ht="15.75" customHeight="1" x14ac:dyDescent="0.25">
      <c r="C69" s="25"/>
      <c r="I69" s="25"/>
    </row>
    <row r="70" spans="3:9" ht="15.75" customHeight="1" x14ac:dyDescent="0.25">
      <c r="C70" s="25"/>
      <c r="I70" s="25"/>
    </row>
    <row r="71" spans="3:9" ht="15.75" customHeight="1" x14ac:dyDescent="0.25">
      <c r="C71" s="25"/>
      <c r="I71" s="25"/>
    </row>
    <row r="72" spans="3:9" ht="15.75" customHeight="1" x14ac:dyDescent="0.25">
      <c r="C72" s="25"/>
      <c r="I72" s="25"/>
    </row>
    <row r="73" spans="3:9" ht="15.75" customHeight="1" x14ac:dyDescent="0.25">
      <c r="C73" s="25"/>
      <c r="I73" s="25"/>
    </row>
    <row r="74" spans="3:9" ht="15.75" customHeight="1" x14ac:dyDescent="0.25">
      <c r="C74" s="25"/>
      <c r="I74" s="25"/>
    </row>
    <row r="75" spans="3:9" ht="15.75" customHeight="1" x14ac:dyDescent="0.25">
      <c r="C75" s="25"/>
      <c r="I75" s="25"/>
    </row>
    <row r="76" spans="3:9" ht="15.75" customHeight="1" x14ac:dyDescent="0.25">
      <c r="C76" s="25"/>
      <c r="I76" s="25"/>
    </row>
    <row r="77" spans="3:9" ht="15.75" customHeight="1" x14ac:dyDescent="0.25">
      <c r="C77" s="25"/>
      <c r="I77" s="25"/>
    </row>
    <row r="78" spans="3:9" ht="15.75" customHeight="1" x14ac:dyDescent="0.25">
      <c r="C78" s="25"/>
      <c r="I78" s="25"/>
    </row>
    <row r="79" spans="3:9" ht="15.75" customHeight="1" x14ac:dyDescent="0.25">
      <c r="C79" s="25"/>
      <c r="I79" s="25"/>
    </row>
    <row r="80" spans="3:9" ht="15.75" customHeight="1" x14ac:dyDescent="0.25">
      <c r="C80" s="25"/>
      <c r="I80" s="25"/>
    </row>
    <row r="81" spans="3:9" ht="15.75" customHeight="1" x14ac:dyDescent="0.25">
      <c r="C81" s="25"/>
      <c r="I81" s="25"/>
    </row>
    <row r="82" spans="3:9" ht="15.75" customHeight="1" x14ac:dyDescent="0.25">
      <c r="C82" s="25"/>
      <c r="I82" s="25"/>
    </row>
    <row r="83" spans="3:9" ht="15.75" customHeight="1" x14ac:dyDescent="0.25">
      <c r="C83" s="25"/>
      <c r="I83" s="25"/>
    </row>
    <row r="84" spans="3:9" ht="15.75" customHeight="1" x14ac:dyDescent="0.25">
      <c r="C84" s="25"/>
      <c r="I84" s="25"/>
    </row>
    <row r="85" spans="3:9" ht="15.75" customHeight="1" x14ac:dyDescent="0.25">
      <c r="C85" s="25"/>
      <c r="I85" s="25"/>
    </row>
    <row r="86" spans="3:9" ht="15.75" customHeight="1" x14ac:dyDescent="0.25">
      <c r="C86" s="25"/>
      <c r="I86" s="25"/>
    </row>
    <row r="87" spans="3:9" ht="15.75" customHeight="1" x14ac:dyDescent="0.25">
      <c r="C87" s="25"/>
      <c r="I87" s="25"/>
    </row>
    <row r="88" spans="3:9" ht="15.75" customHeight="1" x14ac:dyDescent="0.25">
      <c r="C88" s="25"/>
      <c r="I88" s="25"/>
    </row>
    <row r="89" spans="3:9" ht="15.75" customHeight="1" x14ac:dyDescent="0.25">
      <c r="C89" s="25"/>
      <c r="I89" s="25"/>
    </row>
    <row r="90" spans="3:9" ht="15.75" customHeight="1" x14ac:dyDescent="0.25">
      <c r="C90" s="25"/>
      <c r="I90" s="25"/>
    </row>
    <row r="91" spans="3:9" ht="15.75" customHeight="1" x14ac:dyDescent="0.25">
      <c r="C91" s="25"/>
      <c r="I91" s="25"/>
    </row>
    <row r="92" spans="3:9" ht="15.75" customHeight="1" x14ac:dyDescent="0.25">
      <c r="C92" s="25"/>
      <c r="I92" s="25"/>
    </row>
    <row r="93" spans="3:9" ht="15.75" customHeight="1" x14ac:dyDescent="0.25">
      <c r="C93" s="25"/>
      <c r="I93" s="25"/>
    </row>
    <row r="94" spans="3:9" ht="15.75" customHeight="1" x14ac:dyDescent="0.25">
      <c r="C94" s="25"/>
      <c r="I94" s="25"/>
    </row>
    <row r="95" spans="3:9" ht="15.75" customHeight="1" x14ac:dyDescent="0.25">
      <c r="C95" s="25"/>
      <c r="I95" s="25"/>
    </row>
    <row r="96" spans="3:9" ht="15.75" customHeight="1" x14ac:dyDescent="0.25">
      <c r="C96" s="25"/>
      <c r="I96" s="25"/>
    </row>
    <row r="97" spans="3:9" ht="15.75" customHeight="1" x14ac:dyDescent="0.25">
      <c r="C97" s="25"/>
      <c r="I97" s="25"/>
    </row>
    <row r="98" spans="3:9" ht="15.75" customHeight="1" x14ac:dyDescent="0.25">
      <c r="C98" s="25"/>
      <c r="I98" s="25"/>
    </row>
    <row r="99" spans="3:9" ht="15.75" customHeight="1" x14ac:dyDescent="0.25">
      <c r="C99" s="25"/>
      <c r="I99" s="25"/>
    </row>
    <row r="100" spans="3:9" ht="15.75" customHeight="1" x14ac:dyDescent="0.25">
      <c r="C100" s="25"/>
      <c r="I100" s="25"/>
    </row>
    <row r="101" spans="3:9" ht="15.75" customHeight="1" x14ac:dyDescent="0.25">
      <c r="C101" s="25"/>
      <c r="I101" s="25"/>
    </row>
    <row r="102" spans="3:9" ht="15.75" customHeight="1" x14ac:dyDescent="0.25">
      <c r="C102" s="25"/>
      <c r="I102" s="25"/>
    </row>
    <row r="103" spans="3:9" ht="15.75" customHeight="1" x14ac:dyDescent="0.25">
      <c r="C103" s="25"/>
      <c r="I103" s="25"/>
    </row>
    <row r="104" spans="3:9" ht="15.75" customHeight="1" x14ac:dyDescent="0.25">
      <c r="C104" s="25"/>
      <c r="I104" s="25"/>
    </row>
    <row r="105" spans="3:9" ht="15.75" customHeight="1" x14ac:dyDescent="0.25">
      <c r="C105" s="25"/>
      <c r="I105" s="25"/>
    </row>
    <row r="106" spans="3:9" ht="15.75" customHeight="1" x14ac:dyDescent="0.25">
      <c r="C106" s="25"/>
      <c r="I106" s="25"/>
    </row>
    <row r="107" spans="3:9" ht="15.75" customHeight="1" x14ac:dyDescent="0.25">
      <c r="C107" s="25"/>
      <c r="I107" s="25"/>
    </row>
    <row r="108" spans="3:9" ht="15.75" customHeight="1" x14ac:dyDescent="0.25">
      <c r="C108" s="25"/>
      <c r="I108" s="25"/>
    </row>
    <row r="109" spans="3:9" ht="15.75" customHeight="1" x14ac:dyDescent="0.25">
      <c r="C109" s="25"/>
      <c r="I109" s="25"/>
    </row>
    <row r="110" spans="3:9" ht="15.75" customHeight="1" x14ac:dyDescent="0.25">
      <c r="C110" s="25"/>
      <c r="I110" s="25"/>
    </row>
    <row r="111" spans="3:9" ht="15.75" customHeight="1" x14ac:dyDescent="0.25">
      <c r="C111" s="25"/>
      <c r="I111" s="25"/>
    </row>
    <row r="112" spans="3:9" ht="15.75" customHeight="1" x14ac:dyDescent="0.25">
      <c r="C112" s="25"/>
      <c r="I112" s="25"/>
    </row>
    <row r="113" spans="3:9" ht="15.75" customHeight="1" x14ac:dyDescent="0.25">
      <c r="C113" s="25"/>
      <c r="I113" s="25"/>
    </row>
    <row r="114" spans="3:9" ht="15.75" customHeight="1" x14ac:dyDescent="0.25">
      <c r="C114" s="25"/>
      <c r="I114" s="25"/>
    </row>
    <row r="115" spans="3:9" ht="15.75" customHeight="1" x14ac:dyDescent="0.25">
      <c r="C115" s="25"/>
      <c r="I115" s="25"/>
    </row>
    <row r="116" spans="3:9" ht="15.75" customHeight="1" x14ac:dyDescent="0.25">
      <c r="C116" s="25"/>
      <c r="I116" s="25"/>
    </row>
    <row r="117" spans="3:9" ht="15.75" customHeight="1" x14ac:dyDescent="0.25">
      <c r="C117" s="25"/>
      <c r="I117" s="25"/>
    </row>
    <row r="118" spans="3:9" ht="15.75" customHeight="1" x14ac:dyDescent="0.25">
      <c r="C118" s="25"/>
      <c r="I118" s="25"/>
    </row>
    <row r="119" spans="3:9" ht="15.75" customHeight="1" x14ac:dyDescent="0.25">
      <c r="C119" s="25"/>
      <c r="I119" s="25"/>
    </row>
    <row r="120" spans="3:9" ht="15.75" customHeight="1" x14ac:dyDescent="0.25">
      <c r="C120" s="25"/>
      <c r="I120" s="25"/>
    </row>
    <row r="121" spans="3:9" ht="15.75" customHeight="1" x14ac:dyDescent="0.25">
      <c r="C121" s="25"/>
      <c r="I121" s="25"/>
    </row>
    <row r="122" spans="3:9" ht="15.75" customHeight="1" x14ac:dyDescent="0.25">
      <c r="C122" s="25"/>
      <c r="I122" s="25"/>
    </row>
    <row r="123" spans="3:9" ht="15.75" customHeight="1" x14ac:dyDescent="0.25">
      <c r="C123" s="25"/>
      <c r="I123" s="25"/>
    </row>
    <row r="124" spans="3:9" ht="15.75" customHeight="1" x14ac:dyDescent="0.25">
      <c r="C124" s="25"/>
      <c r="I124" s="25"/>
    </row>
    <row r="125" spans="3:9" ht="15.75" customHeight="1" x14ac:dyDescent="0.25">
      <c r="C125" s="25"/>
      <c r="I125" s="25"/>
    </row>
    <row r="126" spans="3:9" ht="15.75" customHeight="1" x14ac:dyDescent="0.25">
      <c r="C126" s="25"/>
      <c r="I126" s="25"/>
    </row>
    <row r="127" spans="3:9" ht="15.75" customHeight="1" x14ac:dyDescent="0.25">
      <c r="C127" s="25"/>
      <c r="I127" s="25"/>
    </row>
    <row r="128" spans="3:9" ht="15.75" customHeight="1" x14ac:dyDescent="0.25">
      <c r="C128" s="25"/>
      <c r="I128" s="25"/>
    </row>
    <row r="129" spans="3:9" ht="15.75" customHeight="1" x14ac:dyDescent="0.25">
      <c r="C129" s="25"/>
      <c r="I129" s="25"/>
    </row>
    <row r="130" spans="3:9" ht="15.75" customHeight="1" x14ac:dyDescent="0.25">
      <c r="C130" s="25"/>
      <c r="I130" s="25"/>
    </row>
    <row r="131" spans="3:9" ht="15.75" customHeight="1" x14ac:dyDescent="0.25">
      <c r="C131" s="25"/>
      <c r="I131" s="25"/>
    </row>
    <row r="132" spans="3:9" ht="15.75" customHeight="1" x14ac:dyDescent="0.25">
      <c r="C132" s="25"/>
      <c r="I132" s="25"/>
    </row>
    <row r="133" spans="3:9" ht="15.75" customHeight="1" x14ac:dyDescent="0.25">
      <c r="C133" s="25"/>
      <c r="I133" s="25"/>
    </row>
    <row r="134" spans="3:9" ht="15.75" customHeight="1" x14ac:dyDescent="0.25">
      <c r="C134" s="25"/>
      <c r="I134" s="25"/>
    </row>
    <row r="135" spans="3:9" ht="15.75" customHeight="1" x14ac:dyDescent="0.25">
      <c r="C135" s="25"/>
      <c r="I135" s="25"/>
    </row>
    <row r="136" spans="3:9" ht="15.75" customHeight="1" x14ac:dyDescent="0.25">
      <c r="C136" s="25"/>
      <c r="I136" s="25"/>
    </row>
    <row r="137" spans="3:9" ht="15.75" customHeight="1" x14ac:dyDescent="0.25">
      <c r="C137" s="25"/>
      <c r="I137" s="25"/>
    </row>
    <row r="138" spans="3:9" ht="15.75" customHeight="1" x14ac:dyDescent="0.25">
      <c r="C138" s="25"/>
      <c r="I138" s="25"/>
    </row>
    <row r="139" spans="3:9" ht="15.75" customHeight="1" x14ac:dyDescent="0.25">
      <c r="C139" s="25"/>
      <c r="I139" s="25"/>
    </row>
    <row r="140" spans="3:9" ht="15.75" customHeight="1" x14ac:dyDescent="0.25">
      <c r="C140" s="25"/>
      <c r="I140" s="25"/>
    </row>
    <row r="141" spans="3:9" ht="15.75" customHeight="1" x14ac:dyDescent="0.25">
      <c r="C141" s="25"/>
      <c r="I141" s="25"/>
    </row>
    <row r="142" spans="3:9" ht="15.75" customHeight="1" x14ac:dyDescent="0.25">
      <c r="C142" s="25"/>
      <c r="I142" s="25"/>
    </row>
    <row r="143" spans="3:9" ht="15.75" customHeight="1" x14ac:dyDescent="0.25">
      <c r="C143" s="25"/>
      <c r="I143" s="25"/>
    </row>
    <row r="144" spans="3:9" ht="15.75" customHeight="1" x14ac:dyDescent="0.25">
      <c r="C144" s="25"/>
      <c r="I144" s="25"/>
    </row>
    <row r="145" spans="3:9" ht="15.75" customHeight="1" x14ac:dyDescent="0.25">
      <c r="C145" s="25"/>
      <c r="I145" s="25"/>
    </row>
    <row r="146" spans="3:9" ht="15.75" customHeight="1" x14ac:dyDescent="0.25">
      <c r="C146" s="25"/>
      <c r="I146" s="25"/>
    </row>
    <row r="147" spans="3:9" ht="15.75" customHeight="1" x14ac:dyDescent="0.25">
      <c r="C147" s="25"/>
      <c r="I147" s="25"/>
    </row>
    <row r="148" spans="3:9" ht="15.75" customHeight="1" x14ac:dyDescent="0.25">
      <c r="C148" s="25"/>
      <c r="I148" s="25"/>
    </row>
    <row r="149" spans="3:9" ht="15.75" customHeight="1" x14ac:dyDescent="0.25">
      <c r="C149" s="25"/>
      <c r="I149" s="25"/>
    </row>
    <row r="150" spans="3:9" ht="15.75" customHeight="1" x14ac:dyDescent="0.25">
      <c r="C150" s="25"/>
      <c r="I150" s="25"/>
    </row>
    <row r="151" spans="3:9" ht="15.75" customHeight="1" x14ac:dyDescent="0.25">
      <c r="C151" s="25"/>
      <c r="I151" s="25"/>
    </row>
    <row r="152" spans="3:9" ht="15.75" customHeight="1" x14ac:dyDescent="0.25">
      <c r="C152" s="25"/>
      <c r="I152" s="25"/>
    </row>
    <row r="153" spans="3:9" ht="15.75" customHeight="1" x14ac:dyDescent="0.25">
      <c r="C153" s="25"/>
      <c r="I153" s="25"/>
    </row>
    <row r="154" spans="3:9" ht="15.75" customHeight="1" x14ac:dyDescent="0.25">
      <c r="C154" s="25"/>
      <c r="I154" s="25"/>
    </row>
    <row r="155" spans="3:9" ht="15.75" customHeight="1" x14ac:dyDescent="0.25">
      <c r="C155" s="25"/>
      <c r="I155" s="25"/>
    </row>
    <row r="156" spans="3:9" ht="15.75" customHeight="1" x14ac:dyDescent="0.25">
      <c r="C156" s="25"/>
      <c r="I156" s="25"/>
    </row>
    <row r="157" spans="3:9" ht="15.75" customHeight="1" x14ac:dyDescent="0.25">
      <c r="C157" s="25"/>
      <c r="I157" s="25"/>
    </row>
    <row r="158" spans="3:9" ht="15.75" customHeight="1" x14ac:dyDescent="0.25">
      <c r="C158" s="25"/>
      <c r="I158" s="25"/>
    </row>
    <row r="159" spans="3:9" ht="15.75" customHeight="1" x14ac:dyDescent="0.25">
      <c r="C159" s="25"/>
      <c r="I159" s="25"/>
    </row>
    <row r="160" spans="3:9" ht="15.75" customHeight="1" x14ac:dyDescent="0.25">
      <c r="C160" s="25"/>
      <c r="I160" s="25"/>
    </row>
    <row r="161" spans="3:9" ht="15.75" customHeight="1" x14ac:dyDescent="0.25">
      <c r="C161" s="25"/>
      <c r="I161" s="25"/>
    </row>
    <row r="162" spans="3:9" ht="15.75" customHeight="1" x14ac:dyDescent="0.25">
      <c r="C162" s="25"/>
      <c r="I162" s="25"/>
    </row>
    <row r="163" spans="3:9" ht="15.75" customHeight="1" x14ac:dyDescent="0.25">
      <c r="C163" s="25"/>
      <c r="I163" s="25"/>
    </row>
    <row r="164" spans="3:9" ht="15.75" customHeight="1" x14ac:dyDescent="0.25">
      <c r="C164" s="25"/>
      <c r="I164" s="25"/>
    </row>
    <row r="165" spans="3:9" ht="15.75" customHeight="1" x14ac:dyDescent="0.25">
      <c r="C165" s="25"/>
      <c r="I165" s="25"/>
    </row>
    <row r="166" spans="3:9" ht="15.75" customHeight="1" x14ac:dyDescent="0.25">
      <c r="C166" s="25"/>
      <c r="I166" s="25"/>
    </row>
    <row r="167" spans="3:9" ht="15.75" customHeight="1" x14ac:dyDescent="0.25">
      <c r="C167" s="25"/>
      <c r="I167" s="25"/>
    </row>
    <row r="168" spans="3:9" ht="15.75" customHeight="1" x14ac:dyDescent="0.25">
      <c r="C168" s="25"/>
      <c r="I168" s="25"/>
    </row>
    <row r="169" spans="3:9" ht="15.75" customHeight="1" x14ac:dyDescent="0.25">
      <c r="C169" s="25"/>
      <c r="I169" s="25"/>
    </row>
    <row r="170" spans="3:9" ht="15.75" customHeight="1" x14ac:dyDescent="0.25">
      <c r="C170" s="25"/>
      <c r="I170" s="25"/>
    </row>
    <row r="171" spans="3:9" ht="15.75" customHeight="1" x14ac:dyDescent="0.25">
      <c r="C171" s="25"/>
      <c r="I171" s="25"/>
    </row>
    <row r="172" spans="3:9" ht="15.75" customHeight="1" x14ac:dyDescent="0.25">
      <c r="C172" s="25"/>
      <c r="I172" s="25"/>
    </row>
    <row r="173" spans="3:9" ht="15.75" customHeight="1" x14ac:dyDescent="0.25">
      <c r="C173" s="25"/>
      <c r="I173" s="25"/>
    </row>
    <row r="174" spans="3:9" ht="15.75" customHeight="1" x14ac:dyDescent="0.25">
      <c r="C174" s="25"/>
      <c r="I174" s="25"/>
    </row>
    <row r="175" spans="3:9" ht="15.75" customHeight="1" x14ac:dyDescent="0.25">
      <c r="C175" s="25"/>
      <c r="I175" s="25"/>
    </row>
    <row r="176" spans="3:9" ht="15.75" customHeight="1" x14ac:dyDescent="0.25">
      <c r="C176" s="25"/>
      <c r="I176" s="25"/>
    </row>
    <row r="177" spans="3:9" ht="15.75" customHeight="1" x14ac:dyDescent="0.25">
      <c r="C177" s="25"/>
      <c r="I177" s="25"/>
    </row>
    <row r="178" spans="3:9" ht="15.75" customHeight="1" x14ac:dyDescent="0.25">
      <c r="C178" s="25"/>
      <c r="I178" s="25"/>
    </row>
    <row r="179" spans="3:9" ht="15.75" customHeight="1" x14ac:dyDescent="0.25">
      <c r="C179" s="25"/>
      <c r="I179" s="25"/>
    </row>
    <row r="180" spans="3:9" ht="15.75" customHeight="1" x14ac:dyDescent="0.25">
      <c r="C180" s="25"/>
      <c r="I180" s="25"/>
    </row>
    <row r="181" spans="3:9" ht="15.75" customHeight="1" x14ac:dyDescent="0.25">
      <c r="C181" s="25"/>
      <c r="I181" s="25"/>
    </row>
    <row r="182" spans="3:9" ht="15.75" customHeight="1" x14ac:dyDescent="0.25">
      <c r="C182" s="25"/>
      <c r="I182" s="25"/>
    </row>
    <row r="183" spans="3:9" ht="15.75" customHeight="1" x14ac:dyDescent="0.25">
      <c r="C183" s="25"/>
      <c r="I183" s="25"/>
    </row>
    <row r="184" spans="3:9" ht="15.75" customHeight="1" x14ac:dyDescent="0.25">
      <c r="C184" s="25"/>
      <c r="I184" s="25"/>
    </row>
    <row r="185" spans="3:9" ht="15.75" customHeight="1" x14ac:dyDescent="0.25">
      <c r="C185" s="25"/>
      <c r="I185" s="25"/>
    </row>
    <row r="186" spans="3:9" ht="15.75" customHeight="1" x14ac:dyDescent="0.25">
      <c r="C186" s="25"/>
      <c r="I186" s="25"/>
    </row>
    <row r="187" spans="3:9" ht="15.75" customHeight="1" x14ac:dyDescent="0.25">
      <c r="C187" s="25"/>
      <c r="I187" s="25"/>
    </row>
    <row r="188" spans="3:9" ht="15.75" customHeight="1" x14ac:dyDescent="0.25">
      <c r="C188" s="25"/>
      <c r="I188" s="25"/>
    </row>
    <row r="189" spans="3:9" ht="15.75" customHeight="1" x14ac:dyDescent="0.25">
      <c r="C189" s="25"/>
      <c r="I189" s="25"/>
    </row>
    <row r="190" spans="3:9" ht="15.75" customHeight="1" x14ac:dyDescent="0.25">
      <c r="C190" s="25"/>
      <c r="I190" s="25"/>
    </row>
    <row r="191" spans="3:9" ht="15.75" customHeight="1" x14ac:dyDescent="0.25">
      <c r="C191" s="25"/>
      <c r="I191" s="25"/>
    </row>
    <row r="192" spans="3:9" ht="15.75" customHeight="1" x14ac:dyDescent="0.25">
      <c r="C192" s="25"/>
      <c r="I192" s="25"/>
    </row>
    <row r="193" spans="3:9" ht="15.75" customHeight="1" x14ac:dyDescent="0.25">
      <c r="C193" s="25"/>
      <c r="I193" s="25"/>
    </row>
    <row r="194" spans="3:9" ht="15.75" customHeight="1" x14ac:dyDescent="0.25">
      <c r="C194" s="25"/>
      <c r="I194" s="25"/>
    </row>
    <row r="195" spans="3:9" ht="15.75" customHeight="1" x14ac:dyDescent="0.25">
      <c r="C195" s="25"/>
      <c r="I195" s="25"/>
    </row>
    <row r="196" spans="3:9" ht="15.75" customHeight="1" x14ac:dyDescent="0.25">
      <c r="C196" s="25"/>
      <c r="I196" s="25"/>
    </row>
    <row r="197" spans="3:9" ht="15.75" customHeight="1" x14ac:dyDescent="0.25">
      <c r="C197" s="25"/>
      <c r="I197" s="25"/>
    </row>
    <row r="198" spans="3:9" ht="15.75" customHeight="1" x14ac:dyDescent="0.25">
      <c r="C198" s="25"/>
      <c r="I198" s="25"/>
    </row>
    <row r="199" spans="3:9" ht="15.75" customHeight="1" x14ac:dyDescent="0.25">
      <c r="C199" s="25"/>
      <c r="I199" s="25"/>
    </row>
    <row r="200" spans="3:9" ht="15.75" customHeight="1" x14ac:dyDescent="0.25">
      <c r="C200" s="25"/>
      <c r="I200" s="25"/>
    </row>
    <row r="201" spans="3:9" ht="15.75" customHeight="1" x14ac:dyDescent="0.25">
      <c r="C201" s="25"/>
      <c r="I201" s="25"/>
    </row>
    <row r="202" spans="3:9" ht="15.75" customHeight="1" x14ac:dyDescent="0.25">
      <c r="C202" s="25"/>
      <c r="I202" s="25"/>
    </row>
    <row r="203" spans="3:9" ht="15.75" customHeight="1" x14ac:dyDescent="0.25">
      <c r="C203" s="25"/>
      <c r="I203" s="25"/>
    </row>
    <row r="204" spans="3:9" ht="15.75" customHeight="1" x14ac:dyDescent="0.25">
      <c r="C204" s="25"/>
      <c r="I204" s="25"/>
    </row>
    <row r="205" spans="3:9" ht="15.75" customHeight="1" x14ac:dyDescent="0.25">
      <c r="C205" s="25"/>
      <c r="I205" s="25"/>
    </row>
    <row r="206" spans="3:9" ht="15.75" customHeight="1" x14ac:dyDescent="0.25">
      <c r="C206" s="25"/>
      <c r="I206" s="25"/>
    </row>
    <row r="207" spans="3:9" ht="15.75" customHeight="1" x14ac:dyDescent="0.25">
      <c r="C207" s="25"/>
      <c r="I207" s="25"/>
    </row>
    <row r="208" spans="3:9" ht="15.75" customHeight="1" x14ac:dyDescent="0.25">
      <c r="C208" s="25"/>
      <c r="I208" s="25"/>
    </row>
    <row r="209" spans="3:9" ht="15.75" customHeight="1" x14ac:dyDescent="0.25">
      <c r="C209" s="25"/>
      <c r="I209" s="25"/>
    </row>
    <row r="210" spans="3:9" ht="15.75" customHeight="1" x14ac:dyDescent="0.25">
      <c r="C210" s="25"/>
      <c r="I210" s="25"/>
    </row>
    <row r="211" spans="3:9" ht="15.75" customHeight="1" x14ac:dyDescent="0.25">
      <c r="C211" s="25"/>
      <c r="I211" s="25"/>
    </row>
    <row r="212" spans="3:9" ht="15.75" customHeight="1" x14ac:dyDescent="0.25">
      <c r="C212" s="25"/>
      <c r="I212" s="25"/>
    </row>
    <row r="213" spans="3:9" ht="15.75" customHeight="1" x14ac:dyDescent="0.25">
      <c r="C213" s="25"/>
      <c r="I213" s="25"/>
    </row>
    <row r="214" spans="3:9" ht="15.75" customHeight="1" x14ac:dyDescent="0.25">
      <c r="C214" s="25"/>
      <c r="I214" s="25"/>
    </row>
    <row r="215" spans="3:9" ht="15.75" customHeight="1" x14ac:dyDescent="0.25">
      <c r="C215" s="25"/>
      <c r="I215" s="25"/>
    </row>
    <row r="216" spans="3:9" ht="15.75" customHeight="1" x14ac:dyDescent="0.25">
      <c r="C216" s="25"/>
      <c r="I216" s="25"/>
    </row>
    <row r="217" spans="3:9" ht="15.75" customHeight="1" x14ac:dyDescent="0.25">
      <c r="C217" s="25"/>
      <c r="I217" s="25"/>
    </row>
    <row r="218" spans="3:9" ht="15.75" customHeight="1" x14ac:dyDescent="0.25">
      <c r="C218" s="25"/>
      <c r="I218" s="25"/>
    </row>
    <row r="219" spans="3:9" ht="15.75" customHeight="1" x14ac:dyDescent="0.25">
      <c r="C219" s="25"/>
      <c r="I219" s="25"/>
    </row>
    <row r="220" spans="3:9" ht="15.75" customHeight="1" x14ac:dyDescent="0.25">
      <c r="C220" s="25"/>
      <c r="I220" s="25"/>
    </row>
    <row r="221" spans="3:9" ht="15.75" customHeight="1" x14ac:dyDescent="0.25"/>
    <row r="222" spans="3:9" ht="15.75" customHeight="1" x14ac:dyDescent="0.25"/>
    <row r="223" spans="3:9" ht="15.75" customHeight="1" x14ac:dyDescent="0.25"/>
    <row r="224" spans="3:9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C5:G5"/>
    <mergeCell ref="I5:K5"/>
    <mergeCell ref="M5:O5"/>
    <mergeCell ref="C15:G15"/>
    <mergeCell ref="I15:K15"/>
    <mergeCell ref="M15:O1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0"/>
  <sheetViews>
    <sheetView showGridLines="0" workbookViewId="0">
      <pane ySplit="3" topLeftCell="A4" activePane="bottomLeft" state="frozen"/>
      <selection pane="bottomLeft" activeCell="B5" sqref="B5"/>
    </sheetView>
  </sheetViews>
  <sheetFormatPr baseColWidth="10" defaultColWidth="12.6328125" defaultRowHeight="15" customHeight="1" x14ac:dyDescent="0.25"/>
  <cols>
    <col min="1" max="3" width="6.90625" customWidth="1"/>
    <col min="4" max="4" width="37.6328125" customWidth="1"/>
    <col min="5" max="8" width="10.36328125" customWidth="1"/>
    <col min="9" max="9" width="13" customWidth="1"/>
    <col min="10" max="10" width="14.26953125" customWidth="1"/>
    <col min="11" max="11" width="7.36328125" customWidth="1"/>
    <col min="12" max="12" width="6.36328125" customWidth="1"/>
    <col min="13" max="19" width="9.36328125" customWidth="1"/>
  </cols>
  <sheetData>
    <row r="1" spans="1:19" ht="15.75" customHeight="1" x14ac:dyDescent="0.35">
      <c r="A1" s="30"/>
      <c r="B1" s="31"/>
      <c r="C1" s="31"/>
      <c r="D1" s="32"/>
      <c r="E1" s="33"/>
      <c r="F1" s="33"/>
      <c r="G1" s="34"/>
      <c r="H1" s="35"/>
      <c r="I1" s="36"/>
      <c r="J1" s="37"/>
      <c r="K1" s="30"/>
      <c r="L1" s="38">
        <f t="shared" ref="L1:N1" si="0">SUM(L4:L192)</f>
        <v>101</v>
      </c>
      <c r="M1" s="39">
        <f t="shared" si="0"/>
        <v>3888175780</v>
      </c>
      <c r="N1" s="38">
        <f t="shared" si="0"/>
        <v>19053579548.919998</v>
      </c>
      <c r="O1" s="30"/>
      <c r="P1" s="38">
        <f t="shared" ref="P1:R1" si="1">SUM(P4:P112)</f>
        <v>84</v>
      </c>
      <c r="Q1" s="39">
        <f t="shared" si="1"/>
        <v>2462650106</v>
      </c>
      <c r="R1" s="40">
        <f t="shared" si="1"/>
        <v>4012207387.9199996</v>
      </c>
      <c r="S1" s="41"/>
    </row>
    <row r="2" spans="1:19" ht="15.75" customHeight="1" x14ac:dyDescent="0.35">
      <c r="A2" s="42" t="s">
        <v>80</v>
      </c>
      <c r="B2" s="43"/>
      <c r="C2" s="43"/>
      <c r="D2" s="44"/>
      <c r="E2" s="45"/>
      <c r="F2" s="45"/>
      <c r="G2" s="46"/>
      <c r="H2" s="47"/>
      <c r="I2" s="45"/>
      <c r="J2" s="48"/>
      <c r="K2" s="30"/>
      <c r="L2" s="49"/>
      <c r="M2" s="49"/>
      <c r="N2" s="50">
        <v>174000000</v>
      </c>
      <c r="O2" s="30"/>
      <c r="P2" s="50">
        <v>134000000</v>
      </c>
      <c r="Q2" s="36"/>
      <c r="R2" s="36"/>
      <c r="S2" s="35"/>
    </row>
    <row r="3" spans="1:19" ht="15.75" customHeight="1" x14ac:dyDescent="0.25">
      <c r="A3" s="51" t="s">
        <v>81</v>
      </c>
      <c r="B3" s="51" t="s">
        <v>82</v>
      </c>
      <c r="C3" s="51" t="s">
        <v>83</v>
      </c>
      <c r="D3" s="52" t="s">
        <v>84</v>
      </c>
      <c r="E3" s="53" t="s">
        <v>85</v>
      </c>
      <c r="F3" s="53" t="s">
        <v>86</v>
      </c>
      <c r="G3" s="53" t="s">
        <v>87</v>
      </c>
      <c r="H3" s="53" t="s">
        <v>88</v>
      </c>
      <c r="I3" s="53" t="s">
        <v>89</v>
      </c>
      <c r="J3" s="53" t="s">
        <v>90</v>
      </c>
      <c r="K3" s="54"/>
      <c r="L3" s="55" t="s">
        <v>91</v>
      </c>
      <c r="M3" s="56" t="s">
        <v>92</v>
      </c>
      <c r="N3" s="55" t="s">
        <v>93</v>
      </c>
      <c r="O3" s="54"/>
      <c r="P3" s="55" t="s">
        <v>91</v>
      </c>
      <c r="Q3" s="56" t="s">
        <v>94</v>
      </c>
      <c r="R3" s="55" t="s">
        <v>93</v>
      </c>
      <c r="S3" s="55"/>
    </row>
    <row r="4" spans="1:19" ht="15.75" customHeight="1" x14ac:dyDescent="0.25">
      <c r="A4" s="57">
        <v>1</v>
      </c>
      <c r="B4" s="57">
        <v>106</v>
      </c>
      <c r="C4" s="58">
        <v>103</v>
      </c>
      <c r="D4" s="59" t="s">
        <v>95</v>
      </c>
      <c r="E4" s="60">
        <v>99000000</v>
      </c>
      <c r="F4" s="61">
        <v>99000000</v>
      </c>
      <c r="G4" s="62"/>
      <c r="H4" s="61">
        <f t="shared" ref="H4:H192" si="2">E4-F4-G4</f>
        <v>0</v>
      </c>
      <c r="I4" s="63">
        <v>44895</v>
      </c>
      <c r="J4" s="64" t="s">
        <v>96</v>
      </c>
      <c r="K4" s="54"/>
      <c r="L4" s="65"/>
      <c r="M4" s="39">
        <f t="shared" ref="M4:M192" si="3">(F4+G4)*L4</f>
        <v>0</v>
      </c>
      <c r="N4" s="39">
        <f t="shared" ref="N4:N192" si="4">IF(L4=1,$N$2,H4)</f>
        <v>0</v>
      </c>
      <c r="O4" s="54"/>
      <c r="P4" s="65">
        <f t="shared" ref="P4:P92" si="5">IF($P$2&gt;E4,1,0)</f>
        <v>1</v>
      </c>
      <c r="Q4" s="39">
        <f t="shared" ref="Q4:Q92" si="6">($P$2-E4)*P4</f>
        <v>35000000</v>
      </c>
      <c r="R4" s="39">
        <f t="shared" ref="R4:R92" si="7">H4+Q4</f>
        <v>35000000</v>
      </c>
      <c r="S4" s="54"/>
    </row>
    <row r="5" spans="1:19" ht="15.75" customHeight="1" x14ac:dyDescent="0.25">
      <c r="A5" s="57">
        <v>1</v>
      </c>
      <c r="B5" s="57">
        <v>101</v>
      </c>
      <c r="C5" s="58">
        <v>104</v>
      </c>
      <c r="D5" s="59" t="s">
        <v>97</v>
      </c>
      <c r="E5" s="60">
        <v>60000000</v>
      </c>
      <c r="F5" s="61">
        <v>60000000</v>
      </c>
      <c r="G5" s="62"/>
      <c r="H5" s="61">
        <f t="shared" si="2"/>
        <v>0</v>
      </c>
      <c r="I5" s="66"/>
      <c r="J5" s="64" t="s">
        <v>96</v>
      </c>
      <c r="K5" s="54"/>
      <c r="L5" s="65"/>
      <c r="M5" s="39">
        <f t="shared" si="3"/>
        <v>0</v>
      </c>
      <c r="N5" s="39">
        <f t="shared" si="4"/>
        <v>0</v>
      </c>
      <c r="O5" s="54"/>
      <c r="P5" s="65">
        <f t="shared" si="5"/>
        <v>1</v>
      </c>
      <c r="Q5" s="39">
        <f t="shared" si="6"/>
        <v>74000000</v>
      </c>
      <c r="R5" s="39">
        <f t="shared" si="7"/>
        <v>74000000</v>
      </c>
      <c r="S5" s="54"/>
    </row>
    <row r="6" spans="1:19" ht="15.75" customHeight="1" x14ac:dyDescent="0.25">
      <c r="A6" s="57">
        <v>1</v>
      </c>
      <c r="B6" s="57">
        <v>204</v>
      </c>
      <c r="C6" s="58">
        <v>201</v>
      </c>
      <c r="D6" s="59" t="s">
        <v>98</v>
      </c>
      <c r="E6" s="60">
        <v>105906573</v>
      </c>
      <c r="F6" s="61">
        <v>52980793</v>
      </c>
      <c r="G6" s="61"/>
      <c r="H6" s="61">
        <f t="shared" si="2"/>
        <v>52925780</v>
      </c>
      <c r="I6" s="66"/>
      <c r="J6" s="64" t="s">
        <v>96</v>
      </c>
      <c r="K6" s="54"/>
      <c r="L6" s="65"/>
      <c r="M6" s="39">
        <f t="shared" si="3"/>
        <v>0</v>
      </c>
      <c r="N6" s="39">
        <f t="shared" si="4"/>
        <v>52925780</v>
      </c>
      <c r="O6" s="54"/>
      <c r="P6" s="65">
        <f t="shared" si="5"/>
        <v>1</v>
      </c>
      <c r="Q6" s="39">
        <f t="shared" si="6"/>
        <v>28093427</v>
      </c>
      <c r="R6" s="39">
        <f t="shared" si="7"/>
        <v>81019207</v>
      </c>
      <c r="S6" s="54"/>
    </row>
    <row r="7" spans="1:19" ht="15.75" customHeight="1" x14ac:dyDescent="0.25">
      <c r="A7" s="57">
        <v>1</v>
      </c>
      <c r="B7" s="57">
        <v>205</v>
      </c>
      <c r="C7" s="58">
        <v>202</v>
      </c>
      <c r="D7" s="59" t="s">
        <v>99</v>
      </c>
      <c r="E7" s="60">
        <v>99000000</v>
      </c>
      <c r="F7" s="61">
        <v>64500000</v>
      </c>
      <c r="G7" s="61">
        <f>E7-F7</f>
        <v>34500000</v>
      </c>
      <c r="H7" s="61">
        <f t="shared" si="2"/>
        <v>0</v>
      </c>
      <c r="I7" s="63">
        <v>44459</v>
      </c>
      <c r="J7" s="64" t="s">
        <v>96</v>
      </c>
      <c r="K7" s="54"/>
      <c r="L7" s="65"/>
      <c r="M7" s="39">
        <f t="shared" si="3"/>
        <v>0</v>
      </c>
      <c r="N7" s="39">
        <f t="shared" si="4"/>
        <v>0</v>
      </c>
      <c r="O7" s="54"/>
      <c r="P7" s="65">
        <f t="shared" si="5"/>
        <v>1</v>
      </c>
      <c r="Q7" s="39">
        <f t="shared" si="6"/>
        <v>35000000</v>
      </c>
      <c r="R7" s="39">
        <f t="shared" si="7"/>
        <v>35000000</v>
      </c>
      <c r="S7" s="54"/>
    </row>
    <row r="8" spans="1:19" ht="15.75" customHeight="1" x14ac:dyDescent="0.25">
      <c r="A8" s="57">
        <v>1</v>
      </c>
      <c r="B8" s="57">
        <v>206</v>
      </c>
      <c r="C8" s="58">
        <v>203</v>
      </c>
      <c r="D8" s="59" t="s">
        <v>100</v>
      </c>
      <c r="E8" s="60">
        <v>119767000</v>
      </c>
      <c r="F8" s="61">
        <v>67678816</v>
      </c>
      <c r="G8" s="61"/>
      <c r="H8" s="61">
        <f t="shared" si="2"/>
        <v>52088184</v>
      </c>
      <c r="I8" s="66"/>
      <c r="J8" s="64" t="s">
        <v>96</v>
      </c>
      <c r="K8" s="54"/>
      <c r="L8" s="65"/>
      <c r="M8" s="39">
        <f t="shared" si="3"/>
        <v>0</v>
      </c>
      <c r="N8" s="39">
        <f t="shared" si="4"/>
        <v>52088184</v>
      </c>
      <c r="O8" s="54"/>
      <c r="P8" s="65">
        <f t="shared" si="5"/>
        <v>1</v>
      </c>
      <c r="Q8" s="39">
        <f t="shared" si="6"/>
        <v>14233000</v>
      </c>
      <c r="R8" s="39">
        <f t="shared" si="7"/>
        <v>66321184</v>
      </c>
      <c r="S8" s="54"/>
    </row>
    <row r="9" spans="1:19" ht="15.75" customHeight="1" x14ac:dyDescent="0.25">
      <c r="A9" s="57">
        <v>1</v>
      </c>
      <c r="B9" s="57">
        <v>202</v>
      </c>
      <c r="C9" s="58">
        <v>205</v>
      </c>
      <c r="D9" s="59" t="s">
        <v>101</v>
      </c>
      <c r="E9" s="60">
        <v>105906573</v>
      </c>
      <c r="F9" s="61">
        <v>105906573.75</v>
      </c>
      <c r="G9" s="61"/>
      <c r="H9" s="61">
        <f t="shared" si="2"/>
        <v>-0.75</v>
      </c>
      <c r="I9" s="67">
        <v>44442</v>
      </c>
      <c r="J9" s="64" t="s">
        <v>96</v>
      </c>
      <c r="K9" s="54"/>
      <c r="L9" s="65"/>
      <c r="M9" s="39">
        <f t="shared" si="3"/>
        <v>0</v>
      </c>
      <c r="N9" s="39">
        <f t="shared" si="4"/>
        <v>-0.75</v>
      </c>
      <c r="O9" s="54"/>
      <c r="P9" s="65">
        <f t="shared" si="5"/>
        <v>1</v>
      </c>
      <c r="Q9" s="39">
        <f t="shared" si="6"/>
        <v>28093427</v>
      </c>
      <c r="R9" s="39">
        <f t="shared" si="7"/>
        <v>28093426.25</v>
      </c>
      <c r="S9" s="54"/>
    </row>
    <row r="10" spans="1:19" ht="15.75" customHeight="1" x14ac:dyDescent="0.25">
      <c r="A10" s="57">
        <v>1</v>
      </c>
      <c r="B10" s="57">
        <v>305</v>
      </c>
      <c r="C10" s="58">
        <v>302</v>
      </c>
      <c r="D10" s="59" t="s">
        <v>102</v>
      </c>
      <c r="E10" s="60">
        <v>99000000</v>
      </c>
      <c r="F10" s="61">
        <v>99000000</v>
      </c>
      <c r="G10" s="61"/>
      <c r="H10" s="61">
        <f t="shared" si="2"/>
        <v>0</v>
      </c>
      <c r="I10" s="63">
        <v>44895</v>
      </c>
      <c r="J10" s="64" t="s">
        <v>96</v>
      </c>
      <c r="K10" s="54"/>
      <c r="L10" s="65"/>
      <c r="M10" s="39">
        <f t="shared" si="3"/>
        <v>0</v>
      </c>
      <c r="N10" s="39">
        <f t="shared" si="4"/>
        <v>0</v>
      </c>
      <c r="O10" s="54"/>
      <c r="P10" s="65">
        <f t="shared" si="5"/>
        <v>1</v>
      </c>
      <c r="Q10" s="39">
        <f t="shared" si="6"/>
        <v>35000000</v>
      </c>
      <c r="R10" s="39">
        <f t="shared" si="7"/>
        <v>35000000</v>
      </c>
      <c r="S10" s="54"/>
    </row>
    <row r="11" spans="1:19" ht="15.75" customHeight="1" x14ac:dyDescent="0.25">
      <c r="A11" s="57">
        <v>1</v>
      </c>
      <c r="B11" s="57">
        <v>306</v>
      </c>
      <c r="C11" s="58">
        <v>303</v>
      </c>
      <c r="D11" s="59" t="s">
        <v>103</v>
      </c>
      <c r="E11" s="60">
        <v>99000000</v>
      </c>
      <c r="F11" s="61">
        <v>99000000</v>
      </c>
      <c r="G11" s="61"/>
      <c r="H11" s="61">
        <f t="shared" si="2"/>
        <v>0</v>
      </c>
      <c r="I11" s="63">
        <v>44895</v>
      </c>
      <c r="J11" s="64" t="s">
        <v>96</v>
      </c>
      <c r="K11" s="54"/>
      <c r="L11" s="65"/>
      <c r="M11" s="39">
        <f t="shared" si="3"/>
        <v>0</v>
      </c>
      <c r="N11" s="39">
        <f t="shared" si="4"/>
        <v>0</v>
      </c>
      <c r="O11" s="54"/>
      <c r="P11" s="65">
        <f t="shared" si="5"/>
        <v>1</v>
      </c>
      <c r="Q11" s="39">
        <f t="shared" si="6"/>
        <v>35000000</v>
      </c>
      <c r="R11" s="39">
        <f t="shared" si="7"/>
        <v>35000000</v>
      </c>
      <c r="S11" s="54"/>
    </row>
    <row r="12" spans="1:19" ht="15.75" customHeight="1" x14ac:dyDescent="0.25">
      <c r="A12" s="57">
        <v>1</v>
      </c>
      <c r="B12" s="57">
        <v>301</v>
      </c>
      <c r="C12" s="58">
        <v>304</v>
      </c>
      <c r="D12" s="59" t="s">
        <v>104</v>
      </c>
      <c r="E12" s="60">
        <v>118100000</v>
      </c>
      <c r="F12" s="61">
        <v>118100000</v>
      </c>
      <c r="G12" s="61"/>
      <c r="H12" s="61">
        <f t="shared" si="2"/>
        <v>0</v>
      </c>
      <c r="I12" s="63">
        <v>44403</v>
      </c>
      <c r="J12" s="64" t="s">
        <v>96</v>
      </c>
      <c r="K12" s="54"/>
      <c r="L12" s="65"/>
      <c r="M12" s="39">
        <f t="shared" si="3"/>
        <v>0</v>
      </c>
      <c r="N12" s="39">
        <f t="shared" si="4"/>
        <v>0</v>
      </c>
      <c r="O12" s="54"/>
      <c r="P12" s="65">
        <f t="shared" si="5"/>
        <v>1</v>
      </c>
      <c r="Q12" s="39">
        <f t="shared" si="6"/>
        <v>15900000</v>
      </c>
      <c r="R12" s="39">
        <f t="shared" si="7"/>
        <v>15900000</v>
      </c>
      <c r="S12" s="54"/>
    </row>
    <row r="13" spans="1:19" ht="15.75" customHeight="1" x14ac:dyDescent="0.25">
      <c r="A13" s="57">
        <v>1</v>
      </c>
      <c r="B13" s="57">
        <v>404</v>
      </c>
      <c r="C13" s="58">
        <v>401</v>
      </c>
      <c r="D13" s="59" t="s">
        <v>105</v>
      </c>
      <c r="E13" s="60">
        <v>106906573</v>
      </c>
      <c r="F13" s="61">
        <v>106906573</v>
      </c>
      <c r="G13" s="61"/>
      <c r="H13" s="61">
        <f t="shared" si="2"/>
        <v>0</v>
      </c>
      <c r="I13" s="67">
        <v>44509</v>
      </c>
      <c r="J13" s="64" t="s">
        <v>96</v>
      </c>
      <c r="K13" s="54"/>
      <c r="L13" s="65"/>
      <c r="M13" s="39">
        <f t="shared" si="3"/>
        <v>0</v>
      </c>
      <c r="N13" s="39">
        <f t="shared" si="4"/>
        <v>0</v>
      </c>
      <c r="O13" s="54"/>
      <c r="P13" s="65">
        <f t="shared" si="5"/>
        <v>1</v>
      </c>
      <c r="Q13" s="39">
        <f t="shared" si="6"/>
        <v>27093427</v>
      </c>
      <c r="R13" s="39">
        <f t="shared" si="7"/>
        <v>27093427</v>
      </c>
      <c r="S13" s="54"/>
    </row>
    <row r="14" spans="1:19" ht="15.75" customHeight="1" x14ac:dyDescent="0.25">
      <c r="A14" s="57">
        <v>1</v>
      </c>
      <c r="B14" s="57">
        <v>405</v>
      </c>
      <c r="C14" s="58">
        <v>402</v>
      </c>
      <c r="D14" s="59" t="s">
        <v>106</v>
      </c>
      <c r="E14" s="60">
        <v>108161376</v>
      </c>
      <c r="F14" s="60">
        <v>26580344</v>
      </c>
      <c r="G14" s="60"/>
      <c r="H14" s="61">
        <f t="shared" si="2"/>
        <v>81581032</v>
      </c>
      <c r="I14" s="66"/>
      <c r="J14" s="68" t="s">
        <v>107</v>
      </c>
      <c r="K14" s="54"/>
      <c r="L14" s="69">
        <v>0</v>
      </c>
      <c r="M14" s="39">
        <f t="shared" si="3"/>
        <v>0</v>
      </c>
      <c r="N14" s="39">
        <f t="shared" si="4"/>
        <v>81581032</v>
      </c>
      <c r="O14" s="54"/>
      <c r="P14" s="65">
        <f t="shared" si="5"/>
        <v>1</v>
      </c>
      <c r="Q14" s="39">
        <f t="shared" si="6"/>
        <v>25838624</v>
      </c>
      <c r="R14" s="39">
        <f t="shared" si="7"/>
        <v>107419656</v>
      </c>
      <c r="S14" s="54"/>
    </row>
    <row r="15" spans="1:19" ht="15.75" customHeight="1" x14ac:dyDescent="0.25">
      <c r="A15" s="57">
        <v>1</v>
      </c>
      <c r="B15" s="57">
        <v>406</v>
      </c>
      <c r="C15" s="58">
        <v>403</v>
      </c>
      <c r="D15" s="59" t="s">
        <v>108</v>
      </c>
      <c r="E15" s="60">
        <v>88272450</v>
      </c>
      <c r="F15" s="60">
        <v>88272450</v>
      </c>
      <c r="G15" s="60"/>
      <c r="H15" s="61">
        <f t="shared" si="2"/>
        <v>0</v>
      </c>
      <c r="I15" s="66" t="s">
        <v>109</v>
      </c>
      <c r="J15" s="64" t="s">
        <v>96</v>
      </c>
      <c r="K15" s="54"/>
      <c r="L15" s="65"/>
      <c r="M15" s="39">
        <f t="shared" si="3"/>
        <v>0</v>
      </c>
      <c r="N15" s="39">
        <f t="shared" si="4"/>
        <v>0</v>
      </c>
      <c r="O15" s="54"/>
      <c r="P15" s="65">
        <f t="shared" si="5"/>
        <v>1</v>
      </c>
      <c r="Q15" s="39">
        <f t="shared" si="6"/>
        <v>45727550</v>
      </c>
      <c r="R15" s="39">
        <f t="shared" si="7"/>
        <v>45727550</v>
      </c>
      <c r="S15" s="54"/>
    </row>
    <row r="16" spans="1:19" ht="15.75" customHeight="1" x14ac:dyDescent="0.25">
      <c r="A16" s="57">
        <v>1</v>
      </c>
      <c r="B16" s="57">
        <v>401</v>
      </c>
      <c r="C16" s="58">
        <v>404</v>
      </c>
      <c r="D16" s="59" t="s">
        <v>110</v>
      </c>
      <c r="E16" s="60">
        <v>99000000</v>
      </c>
      <c r="F16" s="60">
        <v>0</v>
      </c>
      <c r="G16" s="60">
        <f>E16-F16</f>
        <v>99000000</v>
      </c>
      <c r="H16" s="61">
        <f t="shared" si="2"/>
        <v>0</v>
      </c>
      <c r="I16" s="63">
        <v>44895</v>
      </c>
      <c r="J16" s="64" t="s">
        <v>96</v>
      </c>
      <c r="K16" s="54"/>
      <c r="L16" s="65"/>
      <c r="M16" s="39">
        <f t="shared" si="3"/>
        <v>0</v>
      </c>
      <c r="N16" s="39">
        <f t="shared" si="4"/>
        <v>0</v>
      </c>
      <c r="O16" s="54"/>
      <c r="P16" s="65">
        <f t="shared" si="5"/>
        <v>1</v>
      </c>
      <c r="Q16" s="39">
        <f t="shared" si="6"/>
        <v>35000000</v>
      </c>
      <c r="R16" s="39">
        <f t="shared" si="7"/>
        <v>35000000</v>
      </c>
      <c r="S16" s="54"/>
    </row>
    <row r="17" spans="1:19" ht="15.75" customHeight="1" x14ac:dyDescent="0.25">
      <c r="A17" s="57">
        <v>1</v>
      </c>
      <c r="B17" s="57">
        <v>403</v>
      </c>
      <c r="C17" s="58">
        <v>406</v>
      </c>
      <c r="D17" s="59" t="s">
        <v>111</v>
      </c>
      <c r="E17" s="60">
        <v>104513459</v>
      </c>
      <c r="F17" s="60">
        <v>104513469</v>
      </c>
      <c r="G17" s="60"/>
      <c r="H17" s="61">
        <f t="shared" si="2"/>
        <v>-10</v>
      </c>
      <c r="I17" s="67">
        <v>44475</v>
      </c>
      <c r="J17" s="64" t="s">
        <v>96</v>
      </c>
      <c r="K17" s="54"/>
      <c r="L17" s="65"/>
      <c r="M17" s="39">
        <f t="shared" si="3"/>
        <v>0</v>
      </c>
      <c r="N17" s="39">
        <f t="shared" si="4"/>
        <v>-10</v>
      </c>
      <c r="O17" s="54"/>
      <c r="P17" s="65">
        <f t="shared" si="5"/>
        <v>1</v>
      </c>
      <c r="Q17" s="39">
        <f t="shared" si="6"/>
        <v>29486541</v>
      </c>
      <c r="R17" s="39">
        <f t="shared" si="7"/>
        <v>29486531</v>
      </c>
      <c r="S17" s="54"/>
    </row>
    <row r="18" spans="1:19" ht="15.75" customHeight="1" x14ac:dyDescent="0.25">
      <c r="A18" s="57">
        <v>1</v>
      </c>
      <c r="B18" s="57">
        <v>506</v>
      </c>
      <c r="C18" s="58">
        <v>503</v>
      </c>
      <c r="D18" s="59" t="s">
        <v>112</v>
      </c>
      <c r="E18" s="60">
        <v>119767000</v>
      </c>
      <c r="F18" s="60">
        <v>109267000</v>
      </c>
      <c r="G18" s="60"/>
      <c r="H18" s="61">
        <f t="shared" si="2"/>
        <v>10500000</v>
      </c>
      <c r="I18" s="63">
        <v>44456</v>
      </c>
      <c r="J18" s="64" t="s">
        <v>96</v>
      </c>
      <c r="K18" s="54"/>
      <c r="L18" s="65"/>
      <c r="M18" s="39">
        <f t="shared" si="3"/>
        <v>0</v>
      </c>
      <c r="N18" s="39">
        <f t="shared" si="4"/>
        <v>10500000</v>
      </c>
      <c r="O18" s="54"/>
      <c r="P18" s="65">
        <f t="shared" si="5"/>
        <v>1</v>
      </c>
      <c r="Q18" s="39">
        <f t="shared" si="6"/>
        <v>14233000</v>
      </c>
      <c r="R18" s="39">
        <f t="shared" si="7"/>
        <v>24733000</v>
      </c>
      <c r="S18" s="54"/>
    </row>
    <row r="19" spans="1:19" ht="15.75" customHeight="1" x14ac:dyDescent="0.25">
      <c r="A19" s="57">
        <v>1</v>
      </c>
      <c r="B19" s="57">
        <v>501</v>
      </c>
      <c r="C19" s="58">
        <v>504</v>
      </c>
      <c r="D19" s="59" t="s">
        <v>113</v>
      </c>
      <c r="E19" s="60">
        <v>105906573</v>
      </c>
      <c r="F19" s="60">
        <v>87736094</v>
      </c>
      <c r="G19" s="60"/>
      <c r="H19" s="61">
        <f t="shared" si="2"/>
        <v>18170479</v>
      </c>
      <c r="I19" s="63">
        <v>44708</v>
      </c>
      <c r="J19" s="64" t="s">
        <v>96</v>
      </c>
      <c r="K19" s="54"/>
      <c r="L19" s="65"/>
      <c r="M19" s="39">
        <f t="shared" si="3"/>
        <v>0</v>
      </c>
      <c r="N19" s="39">
        <f t="shared" si="4"/>
        <v>18170479</v>
      </c>
      <c r="O19" s="54"/>
      <c r="P19" s="65">
        <f t="shared" si="5"/>
        <v>1</v>
      </c>
      <c r="Q19" s="39">
        <f t="shared" si="6"/>
        <v>28093427</v>
      </c>
      <c r="R19" s="39">
        <f t="shared" si="7"/>
        <v>46263906</v>
      </c>
      <c r="S19" s="54"/>
    </row>
    <row r="20" spans="1:19" ht="24.75" customHeight="1" x14ac:dyDescent="0.25">
      <c r="A20" s="57">
        <v>1</v>
      </c>
      <c r="B20" s="57">
        <v>605</v>
      </c>
      <c r="C20" s="58">
        <v>602</v>
      </c>
      <c r="D20" s="59" t="s">
        <v>114</v>
      </c>
      <c r="E20" s="60">
        <v>106406573</v>
      </c>
      <c r="F20" s="60">
        <v>29406573</v>
      </c>
      <c r="G20" s="60"/>
      <c r="H20" s="61">
        <f t="shared" si="2"/>
        <v>77000000</v>
      </c>
      <c r="I20" s="63">
        <v>44431</v>
      </c>
      <c r="J20" s="64" t="s">
        <v>96</v>
      </c>
      <c r="K20" s="54"/>
      <c r="L20" s="65"/>
      <c r="M20" s="39">
        <f t="shared" si="3"/>
        <v>0</v>
      </c>
      <c r="N20" s="39">
        <f t="shared" si="4"/>
        <v>77000000</v>
      </c>
      <c r="O20" s="54"/>
      <c r="P20" s="65">
        <f t="shared" si="5"/>
        <v>1</v>
      </c>
      <c r="Q20" s="39">
        <f t="shared" si="6"/>
        <v>27593427</v>
      </c>
      <c r="R20" s="39">
        <f t="shared" si="7"/>
        <v>104593427</v>
      </c>
      <c r="S20" s="54"/>
    </row>
    <row r="21" spans="1:19" ht="15.75" customHeight="1" x14ac:dyDescent="0.25">
      <c r="A21" s="57">
        <v>1</v>
      </c>
      <c r="B21" s="57">
        <v>606</v>
      </c>
      <c r="C21" s="58">
        <v>603</v>
      </c>
      <c r="D21" s="59" t="s">
        <v>115</v>
      </c>
      <c r="E21" s="60">
        <v>106406573</v>
      </c>
      <c r="F21" s="60">
        <v>106406573</v>
      </c>
      <c r="G21" s="60"/>
      <c r="H21" s="61">
        <f t="shared" si="2"/>
        <v>0</v>
      </c>
      <c r="I21" s="66"/>
      <c r="J21" s="64" t="s">
        <v>96</v>
      </c>
      <c r="K21" s="54"/>
      <c r="L21" s="65"/>
      <c r="M21" s="39">
        <f t="shared" si="3"/>
        <v>0</v>
      </c>
      <c r="N21" s="39">
        <f t="shared" si="4"/>
        <v>0</v>
      </c>
      <c r="O21" s="54"/>
      <c r="P21" s="65">
        <f t="shared" si="5"/>
        <v>1</v>
      </c>
      <c r="Q21" s="39">
        <f t="shared" si="6"/>
        <v>27593427</v>
      </c>
      <c r="R21" s="39">
        <f t="shared" si="7"/>
        <v>27593427</v>
      </c>
      <c r="S21" s="54"/>
    </row>
    <row r="22" spans="1:19" ht="15.75" customHeight="1" x14ac:dyDescent="0.25">
      <c r="A22" s="57">
        <v>1</v>
      </c>
      <c r="B22" s="57">
        <v>602</v>
      </c>
      <c r="C22" s="58">
        <v>605</v>
      </c>
      <c r="D22" s="59" t="s">
        <v>116</v>
      </c>
      <c r="E22" s="60">
        <v>106571500</v>
      </c>
      <c r="F22" s="60">
        <v>106571500</v>
      </c>
      <c r="G22" s="60"/>
      <c r="H22" s="61">
        <f t="shared" si="2"/>
        <v>0</v>
      </c>
      <c r="I22" s="67">
        <v>44417</v>
      </c>
      <c r="J22" s="64" t="s">
        <v>96</v>
      </c>
      <c r="K22" s="54"/>
      <c r="L22" s="65"/>
      <c r="M22" s="39">
        <f t="shared" si="3"/>
        <v>0</v>
      </c>
      <c r="N22" s="39">
        <f t="shared" si="4"/>
        <v>0</v>
      </c>
      <c r="O22" s="54"/>
      <c r="P22" s="65">
        <f t="shared" si="5"/>
        <v>1</v>
      </c>
      <c r="Q22" s="39">
        <f t="shared" si="6"/>
        <v>27428500</v>
      </c>
      <c r="R22" s="39">
        <f t="shared" si="7"/>
        <v>27428500</v>
      </c>
      <c r="S22" s="54"/>
    </row>
    <row r="23" spans="1:19" ht="15.75" customHeight="1" x14ac:dyDescent="0.25">
      <c r="A23" s="57">
        <v>1</v>
      </c>
      <c r="B23" s="57">
        <v>603</v>
      </c>
      <c r="C23" s="58">
        <v>606</v>
      </c>
      <c r="D23" s="59" t="s">
        <v>117</v>
      </c>
      <c r="E23" s="60">
        <v>107406573</v>
      </c>
      <c r="F23" s="60">
        <v>107406642.95</v>
      </c>
      <c r="G23" s="60"/>
      <c r="H23" s="61">
        <f t="shared" si="2"/>
        <v>-69.950000002980232</v>
      </c>
      <c r="I23" s="66" t="s">
        <v>118</v>
      </c>
      <c r="J23" s="64" t="s">
        <v>96</v>
      </c>
      <c r="K23" s="54"/>
      <c r="L23" s="65"/>
      <c r="M23" s="39">
        <f t="shared" si="3"/>
        <v>0</v>
      </c>
      <c r="N23" s="39">
        <f t="shared" si="4"/>
        <v>-69.950000002980232</v>
      </c>
      <c r="O23" s="54"/>
      <c r="P23" s="65">
        <f t="shared" si="5"/>
        <v>1</v>
      </c>
      <c r="Q23" s="39">
        <f t="shared" si="6"/>
        <v>26593427</v>
      </c>
      <c r="R23" s="39">
        <f t="shared" si="7"/>
        <v>26593357.049999997</v>
      </c>
      <c r="S23" s="54"/>
    </row>
    <row r="24" spans="1:19" ht="15.75" customHeight="1" x14ac:dyDescent="0.25">
      <c r="A24" s="57">
        <v>1</v>
      </c>
      <c r="B24" s="57">
        <v>706</v>
      </c>
      <c r="C24" s="58">
        <v>703</v>
      </c>
      <c r="D24" s="59" t="s">
        <v>119</v>
      </c>
      <c r="E24" s="60">
        <v>118100000</v>
      </c>
      <c r="F24" s="60">
        <v>62300000</v>
      </c>
      <c r="G24" s="60"/>
      <c r="H24" s="61">
        <f t="shared" si="2"/>
        <v>55800000</v>
      </c>
      <c r="I24" s="67">
        <v>44539</v>
      </c>
      <c r="J24" s="64" t="s">
        <v>96</v>
      </c>
      <c r="K24" s="54"/>
      <c r="L24" s="65"/>
      <c r="M24" s="39">
        <f t="shared" si="3"/>
        <v>0</v>
      </c>
      <c r="N24" s="39">
        <f t="shared" si="4"/>
        <v>55800000</v>
      </c>
      <c r="O24" s="54"/>
      <c r="P24" s="65">
        <f t="shared" si="5"/>
        <v>1</v>
      </c>
      <c r="Q24" s="39">
        <f t="shared" si="6"/>
        <v>15900000</v>
      </c>
      <c r="R24" s="39">
        <f t="shared" si="7"/>
        <v>71700000</v>
      </c>
      <c r="S24" s="54"/>
    </row>
    <row r="25" spans="1:19" ht="15.75" customHeight="1" x14ac:dyDescent="0.25">
      <c r="A25" s="57">
        <v>1</v>
      </c>
      <c r="B25" s="57">
        <v>701</v>
      </c>
      <c r="C25" s="58">
        <v>704</v>
      </c>
      <c r="D25" s="59" t="s">
        <v>120</v>
      </c>
      <c r="E25" s="60">
        <v>69700000</v>
      </c>
      <c r="F25" s="60">
        <v>69700000</v>
      </c>
      <c r="G25" s="60"/>
      <c r="H25" s="61">
        <f t="shared" si="2"/>
        <v>0</v>
      </c>
      <c r="I25" s="63">
        <v>44676</v>
      </c>
      <c r="J25" s="64" t="s">
        <v>96</v>
      </c>
      <c r="K25" s="54"/>
      <c r="L25" s="65"/>
      <c r="M25" s="39">
        <f t="shared" si="3"/>
        <v>0</v>
      </c>
      <c r="N25" s="39">
        <f t="shared" si="4"/>
        <v>0</v>
      </c>
      <c r="O25" s="54"/>
      <c r="P25" s="65">
        <f t="shared" si="5"/>
        <v>1</v>
      </c>
      <c r="Q25" s="39">
        <f t="shared" si="6"/>
        <v>64300000</v>
      </c>
      <c r="R25" s="39">
        <f t="shared" si="7"/>
        <v>64300000</v>
      </c>
      <c r="S25" s="54"/>
    </row>
    <row r="26" spans="1:19" ht="15.75" customHeight="1" x14ac:dyDescent="0.25">
      <c r="A26" s="57">
        <v>1</v>
      </c>
      <c r="B26" s="57">
        <v>703</v>
      </c>
      <c r="C26" s="58">
        <v>706</v>
      </c>
      <c r="D26" s="59" t="s">
        <v>121</v>
      </c>
      <c r="E26" s="60">
        <v>119767000</v>
      </c>
      <c r="F26" s="60">
        <v>119767000</v>
      </c>
      <c r="G26" s="60"/>
      <c r="H26" s="61">
        <f t="shared" si="2"/>
        <v>0</v>
      </c>
      <c r="I26" s="63">
        <v>44431</v>
      </c>
      <c r="J26" s="64" t="s">
        <v>96</v>
      </c>
      <c r="K26" s="54"/>
      <c r="L26" s="65"/>
      <c r="M26" s="39">
        <f t="shared" si="3"/>
        <v>0</v>
      </c>
      <c r="N26" s="39">
        <f t="shared" si="4"/>
        <v>0</v>
      </c>
      <c r="O26" s="54"/>
      <c r="P26" s="65">
        <f t="shared" si="5"/>
        <v>1</v>
      </c>
      <c r="Q26" s="39">
        <f t="shared" si="6"/>
        <v>14233000</v>
      </c>
      <c r="R26" s="39">
        <f t="shared" si="7"/>
        <v>14233000</v>
      </c>
      <c r="S26" s="54"/>
    </row>
    <row r="27" spans="1:19" ht="15.75" customHeight="1" x14ac:dyDescent="0.25">
      <c r="A27" s="57">
        <v>1</v>
      </c>
      <c r="B27" s="57">
        <v>801</v>
      </c>
      <c r="C27" s="58">
        <v>804</v>
      </c>
      <c r="D27" s="59" t="s">
        <v>122</v>
      </c>
      <c r="E27" s="60">
        <v>118100000</v>
      </c>
      <c r="F27" s="60">
        <v>118100000</v>
      </c>
      <c r="G27" s="60"/>
      <c r="H27" s="61">
        <f t="shared" si="2"/>
        <v>0</v>
      </c>
      <c r="I27" s="66" t="s">
        <v>123</v>
      </c>
      <c r="J27" s="64" t="s">
        <v>96</v>
      </c>
      <c r="K27" s="54"/>
      <c r="L27" s="65"/>
      <c r="M27" s="39">
        <f t="shared" si="3"/>
        <v>0</v>
      </c>
      <c r="N27" s="39">
        <f t="shared" si="4"/>
        <v>0</v>
      </c>
      <c r="O27" s="54"/>
      <c r="P27" s="65">
        <f t="shared" si="5"/>
        <v>1</v>
      </c>
      <c r="Q27" s="39">
        <f t="shared" si="6"/>
        <v>15900000</v>
      </c>
      <c r="R27" s="39">
        <f t="shared" si="7"/>
        <v>15900000</v>
      </c>
      <c r="S27" s="54"/>
    </row>
    <row r="28" spans="1:19" ht="15.75" customHeight="1" x14ac:dyDescent="0.25">
      <c r="A28" s="57">
        <v>1</v>
      </c>
      <c r="B28" s="57">
        <v>803</v>
      </c>
      <c r="C28" s="58">
        <v>806</v>
      </c>
      <c r="D28" s="59" t="s">
        <v>124</v>
      </c>
      <c r="E28" s="60">
        <v>118100000</v>
      </c>
      <c r="F28" s="60">
        <v>118100000</v>
      </c>
      <c r="G28" s="60"/>
      <c r="H28" s="61">
        <f t="shared" si="2"/>
        <v>0</v>
      </c>
      <c r="I28" s="63">
        <v>44643</v>
      </c>
      <c r="J28" s="64" t="s">
        <v>96</v>
      </c>
      <c r="K28" s="54"/>
      <c r="L28" s="65"/>
      <c r="M28" s="39">
        <f t="shared" si="3"/>
        <v>0</v>
      </c>
      <c r="N28" s="39">
        <f t="shared" si="4"/>
        <v>0</v>
      </c>
      <c r="O28" s="54"/>
      <c r="P28" s="65">
        <f t="shared" si="5"/>
        <v>1</v>
      </c>
      <c r="Q28" s="39">
        <f t="shared" si="6"/>
        <v>15900000</v>
      </c>
      <c r="R28" s="39">
        <f t="shared" si="7"/>
        <v>15900000</v>
      </c>
      <c r="S28" s="54"/>
    </row>
    <row r="29" spans="1:19" ht="15.75" customHeight="1" x14ac:dyDescent="0.25">
      <c r="A29" s="57">
        <v>1</v>
      </c>
      <c r="B29" s="57">
        <v>904</v>
      </c>
      <c r="C29" s="58">
        <v>901</v>
      </c>
      <c r="D29" s="59" t="s">
        <v>125</v>
      </c>
      <c r="E29" s="60">
        <v>107906573</v>
      </c>
      <c r="F29" s="60">
        <v>107906573</v>
      </c>
      <c r="G29" s="60"/>
      <c r="H29" s="61">
        <f t="shared" si="2"/>
        <v>0</v>
      </c>
      <c r="I29" s="63">
        <v>44522</v>
      </c>
      <c r="J29" s="64" t="s">
        <v>96</v>
      </c>
      <c r="K29" s="54"/>
      <c r="L29" s="65"/>
      <c r="M29" s="39">
        <f t="shared" si="3"/>
        <v>0</v>
      </c>
      <c r="N29" s="39">
        <f t="shared" si="4"/>
        <v>0</v>
      </c>
      <c r="O29" s="54"/>
      <c r="P29" s="65">
        <f t="shared" si="5"/>
        <v>1</v>
      </c>
      <c r="Q29" s="39">
        <f t="shared" si="6"/>
        <v>26093427</v>
      </c>
      <c r="R29" s="39">
        <f t="shared" si="7"/>
        <v>26093427</v>
      </c>
      <c r="S29" s="54"/>
    </row>
    <row r="30" spans="1:19" ht="15.75" customHeight="1" x14ac:dyDescent="0.25">
      <c r="A30" s="57">
        <v>1</v>
      </c>
      <c r="B30" s="57">
        <v>906</v>
      </c>
      <c r="C30" s="58">
        <v>903</v>
      </c>
      <c r="D30" s="59" t="s">
        <v>126</v>
      </c>
      <c r="E30" s="60">
        <v>60000000</v>
      </c>
      <c r="F30" s="60">
        <v>60000000</v>
      </c>
      <c r="G30" s="60"/>
      <c r="H30" s="61">
        <f t="shared" si="2"/>
        <v>0</v>
      </c>
      <c r="I30" s="63">
        <v>44431</v>
      </c>
      <c r="J30" s="64" t="s">
        <v>96</v>
      </c>
      <c r="K30" s="54"/>
      <c r="L30" s="65"/>
      <c r="M30" s="39">
        <f t="shared" si="3"/>
        <v>0</v>
      </c>
      <c r="N30" s="39">
        <f t="shared" si="4"/>
        <v>0</v>
      </c>
      <c r="O30" s="54"/>
      <c r="P30" s="65">
        <f t="shared" si="5"/>
        <v>1</v>
      </c>
      <c r="Q30" s="39">
        <f t="shared" si="6"/>
        <v>74000000</v>
      </c>
      <c r="R30" s="39">
        <f t="shared" si="7"/>
        <v>74000000</v>
      </c>
      <c r="S30" s="54"/>
    </row>
    <row r="31" spans="1:19" ht="15.75" customHeight="1" x14ac:dyDescent="0.25">
      <c r="A31" s="57">
        <v>1</v>
      </c>
      <c r="B31" s="57">
        <v>902</v>
      </c>
      <c r="C31" s="58">
        <v>905</v>
      </c>
      <c r="D31" s="59" t="s">
        <v>127</v>
      </c>
      <c r="E31" s="60">
        <v>118100000</v>
      </c>
      <c r="F31" s="60">
        <v>58100000</v>
      </c>
      <c r="G31" s="60"/>
      <c r="H31" s="61">
        <f t="shared" si="2"/>
        <v>60000000</v>
      </c>
      <c r="I31" s="63">
        <v>44427</v>
      </c>
      <c r="J31" s="64" t="s">
        <v>96</v>
      </c>
      <c r="K31" s="54"/>
      <c r="L31" s="65"/>
      <c r="M31" s="39">
        <f t="shared" si="3"/>
        <v>0</v>
      </c>
      <c r="N31" s="39">
        <f t="shared" si="4"/>
        <v>60000000</v>
      </c>
      <c r="O31" s="54"/>
      <c r="P31" s="65">
        <f t="shared" si="5"/>
        <v>1</v>
      </c>
      <c r="Q31" s="39">
        <f t="shared" si="6"/>
        <v>15900000</v>
      </c>
      <c r="R31" s="39">
        <f t="shared" si="7"/>
        <v>75900000</v>
      </c>
      <c r="S31" s="54"/>
    </row>
    <row r="32" spans="1:19" ht="15.75" customHeight="1" x14ac:dyDescent="0.25">
      <c r="A32" s="57">
        <v>1</v>
      </c>
      <c r="B32" s="57">
        <v>903</v>
      </c>
      <c r="C32" s="58">
        <v>906</v>
      </c>
      <c r="D32" s="59" t="s">
        <v>128</v>
      </c>
      <c r="E32" s="60">
        <v>118100000</v>
      </c>
      <c r="F32" s="60">
        <v>49524980</v>
      </c>
      <c r="G32" s="60"/>
      <c r="H32" s="61">
        <f t="shared" si="2"/>
        <v>68575020</v>
      </c>
      <c r="I32" s="66"/>
      <c r="J32" s="64" t="s">
        <v>96</v>
      </c>
      <c r="K32" s="54"/>
      <c r="L32" s="65"/>
      <c r="M32" s="39">
        <f t="shared" si="3"/>
        <v>0</v>
      </c>
      <c r="N32" s="39">
        <f t="shared" si="4"/>
        <v>68575020</v>
      </c>
      <c r="O32" s="54"/>
      <c r="P32" s="65">
        <f t="shared" si="5"/>
        <v>1</v>
      </c>
      <c r="Q32" s="39">
        <f t="shared" si="6"/>
        <v>15900000</v>
      </c>
      <c r="R32" s="39">
        <f t="shared" si="7"/>
        <v>84475020</v>
      </c>
      <c r="S32" s="54"/>
    </row>
    <row r="33" spans="1:19" ht="15.75" customHeight="1" x14ac:dyDescent="0.25">
      <c r="A33" s="57">
        <v>1</v>
      </c>
      <c r="B33" s="57">
        <v>1005</v>
      </c>
      <c r="C33" s="58">
        <v>1002</v>
      </c>
      <c r="D33" s="59" t="s">
        <v>129</v>
      </c>
      <c r="E33" s="60">
        <v>118100000</v>
      </c>
      <c r="F33" s="60">
        <v>59525017.729999997</v>
      </c>
      <c r="G33" s="60"/>
      <c r="H33" s="61">
        <f t="shared" si="2"/>
        <v>58574982.270000003</v>
      </c>
      <c r="I33" s="63">
        <v>44428</v>
      </c>
      <c r="J33" s="64" t="s">
        <v>96</v>
      </c>
      <c r="K33" s="54"/>
      <c r="L33" s="65"/>
      <c r="M33" s="39">
        <f t="shared" si="3"/>
        <v>0</v>
      </c>
      <c r="N33" s="39">
        <f t="shared" si="4"/>
        <v>58574982.270000003</v>
      </c>
      <c r="O33" s="54"/>
      <c r="P33" s="65">
        <f t="shared" si="5"/>
        <v>1</v>
      </c>
      <c r="Q33" s="39">
        <f t="shared" si="6"/>
        <v>15900000</v>
      </c>
      <c r="R33" s="39">
        <f t="shared" si="7"/>
        <v>74474982.270000011</v>
      </c>
      <c r="S33" s="54"/>
    </row>
    <row r="34" spans="1:19" ht="15.75" customHeight="1" x14ac:dyDescent="0.25">
      <c r="A34" s="57">
        <v>1</v>
      </c>
      <c r="B34" s="57">
        <v>1002</v>
      </c>
      <c r="C34" s="58">
        <v>1005</v>
      </c>
      <c r="D34" s="59" t="s">
        <v>130</v>
      </c>
      <c r="E34" s="60">
        <v>92000000</v>
      </c>
      <c r="F34" s="60">
        <v>92000000</v>
      </c>
      <c r="G34" s="60"/>
      <c r="H34" s="61">
        <f t="shared" si="2"/>
        <v>0</v>
      </c>
      <c r="I34" s="63">
        <v>44427</v>
      </c>
      <c r="J34" s="64" t="s">
        <v>96</v>
      </c>
      <c r="K34" s="54"/>
      <c r="L34" s="65"/>
      <c r="M34" s="39">
        <f t="shared" si="3"/>
        <v>0</v>
      </c>
      <c r="N34" s="39">
        <f t="shared" si="4"/>
        <v>0</v>
      </c>
      <c r="O34" s="54"/>
      <c r="P34" s="65">
        <f t="shared" si="5"/>
        <v>1</v>
      </c>
      <c r="Q34" s="39">
        <f t="shared" si="6"/>
        <v>42000000</v>
      </c>
      <c r="R34" s="39">
        <f t="shared" si="7"/>
        <v>42000000</v>
      </c>
      <c r="S34" s="54"/>
    </row>
    <row r="35" spans="1:19" ht="15.75" customHeight="1" x14ac:dyDescent="0.25">
      <c r="A35" s="57">
        <v>1</v>
      </c>
      <c r="B35" s="57">
        <v>1003</v>
      </c>
      <c r="C35" s="58">
        <v>1006</v>
      </c>
      <c r="D35" s="59" t="s">
        <v>131</v>
      </c>
      <c r="E35" s="60">
        <v>108406573</v>
      </c>
      <c r="F35" s="60">
        <v>108406573</v>
      </c>
      <c r="G35" s="60"/>
      <c r="H35" s="61">
        <f t="shared" si="2"/>
        <v>0</v>
      </c>
      <c r="I35" s="67">
        <v>44414</v>
      </c>
      <c r="J35" s="64" t="s">
        <v>96</v>
      </c>
      <c r="K35" s="54"/>
      <c r="L35" s="65"/>
      <c r="M35" s="39">
        <f t="shared" si="3"/>
        <v>0</v>
      </c>
      <c r="N35" s="39">
        <f t="shared" si="4"/>
        <v>0</v>
      </c>
      <c r="O35" s="54"/>
      <c r="P35" s="65">
        <f t="shared" si="5"/>
        <v>1</v>
      </c>
      <c r="Q35" s="39">
        <f t="shared" si="6"/>
        <v>25593427</v>
      </c>
      <c r="R35" s="39">
        <f t="shared" si="7"/>
        <v>25593427</v>
      </c>
      <c r="S35" s="54"/>
    </row>
    <row r="36" spans="1:19" ht="15.75" customHeight="1" x14ac:dyDescent="0.25">
      <c r="A36" s="57">
        <v>1</v>
      </c>
      <c r="B36" s="57">
        <v>1101</v>
      </c>
      <c r="C36" s="58">
        <v>1104</v>
      </c>
      <c r="D36" s="59" t="s">
        <v>132</v>
      </c>
      <c r="E36" s="60">
        <v>118100000</v>
      </c>
      <c r="F36" s="60">
        <v>29527000</v>
      </c>
      <c r="G36" s="60"/>
      <c r="H36" s="61">
        <f t="shared" si="2"/>
        <v>88573000</v>
      </c>
      <c r="I36" s="63">
        <v>44425</v>
      </c>
      <c r="J36" s="64" t="s">
        <v>96</v>
      </c>
      <c r="K36" s="54"/>
      <c r="L36" s="65"/>
      <c r="M36" s="39">
        <f t="shared" si="3"/>
        <v>0</v>
      </c>
      <c r="N36" s="39">
        <f t="shared" si="4"/>
        <v>88573000</v>
      </c>
      <c r="O36" s="54"/>
      <c r="P36" s="65">
        <f t="shared" si="5"/>
        <v>1</v>
      </c>
      <c r="Q36" s="39">
        <f t="shared" si="6"/>
        <v>15900000</v>
      </c>
      <c r="R36" s="39">
        <f t="shared" si="7"/>
        <v>104473000</v>
      </c>
      <c r="S36" s="54"/>
    </row>
    <row r="37" spans="1:19" ht="15.75" customHeight="1" x14ac:dyDescent="0.25">
      <c r="A37" s="57">
        <v>1</v>
      </c>
      <c r="B37" s="57">
        <v>1102</v>
      </c>
      <c r="C37" s="58">
        <v>1105</v>
      </c>
      <c r="D37" s="59" t="s">
        <v>133</v>
      </c>
      <c r="E37" s="60">
        <v>118100000</v>
      </c>
      <c r="F37" s="60">
        <v>90844220</v>
      </c>
      <c r="G37" s="60"/>
      <c r="H37" s="61">
        <f t="shared" si="2"/>
        <v>27255780</v>
      </c>
      <c r="I37" s="66"/>
      <c r="J37" s="64" t="s">
        <v>96</v>
      </c>
      <c r="K37" s="54"/>
      <c r="L37" s="65"/>
      <c r="M37" s="39">
        <f t="shared" si="3"/>
        <v>0</v>
      </c>
      <c r="N37" s="39">
        <f t="shared" si="4"/>
        <v>27255780</v>
      </c>
      <c r="O37" s="54"/>
      <c r="P37" s="65">
        <f t="shared" si="5"/>
        <v>1</v>
      </c>
      <c r="Q37" s="39">
        <f t="shared" si="6"/>
        <v>15900000</v>
      </c>
      <c r="R37" s="39">
        <f t="shared" si="7"/>
        <v>43155780</v>
      </c>
      <c r="S37" s="54"/>
    </row>
    <row r="38" spans="1:19" ht="15.75" customHeight="1" x14ac:dyDescent="0.25">
      <c r="A38" s="57">
        <v>1</v>
      </c>
      <c r="B38" s="57">
        <v>1103</v>
      </c>
      <c r="C38" s="58">
        <v>1106</v>
      </c>
      <c r="D38" s="59" t="s">
        <v>134</v>
      </c>
      <c r="E38" s="60">
        <v>118100000</v>
      </c>
      <c r="F38" s="60">
        <v>0</v>
      </c>
      <c r="G38" s="60">
        <f>E38-F38</f>
        <v>118100000</v>
      </c>
      <c r="H38" s="61">
        <f t="shared" si="2"/>
        <v>0</v>
      </c>
      <c r="I38" s="63">
        <v>44676</v>
      </c>
      <c r="J38" s="64" t="s">
        <v>96</v>
      </c>
      <c r="K38" s="54"/>
      <c r="L38" s="65"/>
      <c r="M38" s="39">
        <f t="shared" si="3"/>
        <v>0</v>
      </c>
      <c r="N38" s="39">
        <f t="shared" si="4"/>
        <v>0</v>
      </c>
      <c r="O38" s="54"/>
      <c r="P38" s="65">
        <f t="shared" si="5"/>
        <v>1</v>
      </c>
      <c r="Q38" s="39">
        <f t="shared" si="6"/>
        <v>15900000</v>
      </c>
      <c r="R38" s="39">
        <f t="shared" si="7"/>
        <v>15900000</v>
      </c>
      <c r="S38" s="54"/>
    </row>
    <row r="39" spans="1:19" ht="15.75" customHeight="1" x14ac:dyDescent="0.25">
      <c r="A39" s="57">
        <v>1</v>
      </c>
      <c r="B39" s="57">
        <v>1201</v>
      </c>
      <c r="C39" s="58">
        <v>1204</v>
      </c>
      <c r="D39" s="59" t="s">
        <v>135</v>
      </c>
      <c r="E39" s="60">
        <v>107906573</v>
      </c>
      <c r="F39" s="60">
        <v>107907000</v>
      </c>
      <c r="G39" s="60"/>
      <c r="H39" s="61">
        <f t="shared" si="2"/>
        <v>-427</v>
      </c>
      <c r="I39" s="67">
        <v>44505</v>
      </c>
      <c r="J39" s="64" t="s">
        <v>96</v>
      </c>
      <c r="K39" s="54"/>
      <c r="L39" s="65"/>
      <c r="M39" s="39">
        <f t="shared" si="3"/>
        <v>0</v>
      </c>
      <c r="N39" s="39">
        <f t="shared" si="4"/>
        <v>-427</v>
      </c>
      <c r="O39" s="54"/>
      <c r="P39" s="65">
        <f t="shared" si="5"/>
        <v>1</v>
      </c>
      <c r="Q39" s="39">
        <f t="shared" si="6"/>
        <v>26093427</v>
      </c>
      <c r="R39" s="39">
        <f t="shared" si="7"/>
        <v>26093000</v>
      </c>
      <c r="S39" s="54"/>
    </row>
    <row r="40" spans="1:19" ht="15.75" customHeight="1" x14ac:dyDescent="0.25">
      <c r="A40" s="57">
        <v>1</v>
      </c>
      <c r="B40" s="57">
        <v>1202</v>
      </c>
      <c r="C40" s="58">
        <v>1205</v>
      </c>
      <c r="D40" s="59" t="s">
        <v>136</v>
      </c>
      <c r="E40" s="60">
        <v>118100000</v>
      </c>
      <c r="F40" s="60">
        <v>73100000</v>
      </c>
      <c r="G40" s="60"/>
      <c r="H40" s="61">
        <f t="shared" si="2"/>
        <v>45000000</v>
      </c>
      <c r="I40" s="63">
        <v>44432</v>
      </c>
      <c r="J40" s="64" t="s">
        <v>96</v>
      </c>
      <c r="K40" s="54"/>
      <c r="L40" s="65"/>
      <c r="M40" s="39">
        <f t="shared" si="3"/>
        <v>0</v>
      </c>
      <c r="N40" s="39">
        <f t="shared" si="4"/>
        <v>45000000</v>
      </c>
      <c r="O40" s="54"/>
      <c r="P40" s="65">
        <f t="shared" si="5"/>
        <v>1</v>
      </c>
      <c r="Q40" s="39">
        <f t="shared" si="6"/>
        <v>15900000</v>
      </c>
      <c r="R40" s="39">
        <f t="shared" si="7"/>
        <v>60900000</v>
      </c>
      <c r="S40" s="54"/>
    </row>
    <row r="41" spans="1:19" ht="15.75" customHeight="1" x14ac:dyDescent="0.25">
      <c r="A41" s="57">
        <v>1</v>
      </c>
      <c r="B41" s="57">
        <v>1305</v>
      </c>
      <c r="C41" s="58">
        <v>1301</v>
      </c>
      <c r="D41" s="59" t="s">
        <v>137</v>
      </c>
      <c r="E41" s="60">
        <v>108906573</v>
      </c>
      <c r="F41" s="60">
        <v>50152207.170000002</v>
      </c>
      <c r="G41" s="60"/>
      <c r="H41" s="61">
        <f t="shared" si="2"/>
        <v>58754365.829999998</v>
      </c>
      <c r="I41" s="63">
        <v>44452</v>
      </c>
      <c r="J41" s="64" t="s">
        <v>96</v>
      </c>
      <c r="K41" s="54"/>
      <c r="L41" s="65"/>
      <c r="M41" s="39">
        <f t="shared" si="3"/>
        <v>0</v>
      </c>
      <c r="N41" s="39">
        <f t="shared" si="4"/>
        <v>58754365.829999998</v>
      </c>
      <c r="O41" s="54"/>
      <c r="P41" s="65">
        <f t="shared" si="5"/>
        <v>1</v>
      </c>
      <c r="Q41" s="39">
        <f t="shared" si="6"/>
        <v>25093427</v>
      </c>
      <c r="R41" s="39">
        <f t="shared" si="7"/>
        <v>83847792.829999998</v>
      </c>
      <c r="S41" s="54"/>
    </row>
    <row r="42" spans="1:19" ht="15.75" customHeight="1" x14ac:dyDescent="0.25">
      <c r="A42" s="57">
        <v>1</v>
      </c>
      <c r="B42" s="57">
        <v>1304</v>
      </c>
      <c r="C42" s="58">
        <v>1302</v>
      </c>
      <c r="D42" s="59" t="s">
        <v>138</v>
      </c>
      <c r="E42" s="60">
        <v>118100000</v>
      </c>
      <c r="F42" s="60">
        <v>118100000</v>
      </c>
      <c r="G42" s="60"/>
      <c r="H42" s="61">
        <f t="shared" si="2"/>
        <v>0</v>
      </c>
      <c r="I42" s="66"/>
      <c r="J42" s="64" t="s">
        <v>96</v>
      </c>
      <c r="K42" s="54"/>
      <c r="L42" s="65"/>
      <c r="M42" s="39">
        <f t="shared" si="3"/>
        <v>0</v>
      </c>
      <c r="N42" s="39">
        <f t="shared" si="4"/>
        <v>0</v>
      </c>
      <c r="O42" s="54"/>
      <c r="P42" s="65">
        <f t="shared" si="5"/>
        <v>1</v>
      </c>
      <c r="Q42" s="39">
        <f t="shared" si="6"/>
        <v>15900000</v>
      </c>
      <c r="R42" s="39">
        <f t="shared" si="7"/>
        <v>15900000</v>
      </c>
      <c r="S42" s="54"/>
    </row>
    <row r="43" spans="1:19" ht="15.75" customHeight="1" x14ac:dyDescent="0.25">
      <c r="A43" s="57">
        <v>1</v>
      </c>
      <c r="B43" s="57">
        <v>1301</v>
      </c>
      <c r="C43" s="58">
        <v>1304</v>
      </c>
      <c r="D43" s="59" t="s">
        <v>139</v>
      </c>
      <c r="E43" s="60">
        <v>93500000</v>
      </c>
      <c r="F43" s="60">
        <v>660000</v>
      </c>
      <c r="G43" s="60">
        <v>92840020</v>
      </c>
      <c r="H43" s="61">
        <f t="shared" si="2"/>
        <v>-20</v>
      </c>
      <c r="I43" s="63">
        <v>44636</v>
      </c>
      <c r="J43" s="64" t="s">
        <v>96</v>
      </c>
      <c r="K43" s="54"/>
      <c r="L43" s="65"/>
      <c r="M43" s="39">
        <f t="shared" si="3"/>
        <v>0</v>
      </c>
      <c r="N43" s="39">
        <f t="shared" si="4"/>
        <v>-20</v>
      </c>
      <c r="O43" s="54"/>
      <c r="P43" s="65">
        <f t="shared" si="5"/>
        <v>1</v>
      </c>
      <c r="Q43" s="39">
        <f t="shared" si="6"/>
        <v>40500000</v>
      </c>
      <c r="R43" s="39">
        <f t="shared" si="7"/>
        <v>40499980</v>
      </c>
      <c r="S43" s="54"/>
    </row>
    <row r="44" spans="1:19" ht="15.75" customHeight="1" x14ac:dyDescent="0.25">
      <c r="A44" s="57">
        <v>1</v>
      </c>
      <c r="B44" s="57">
        <v>1302</v>
      </c>
      <c r="C44" s="58">
        <v>1305</v>
      </c>
      <c r="D44" s="59" t="s">
        <v>140</v>
      </c>
      <c r="E44" s="60">
        <v>110000000</v>
      </c>
      <c r="F44" s="60">
        <v>110000000</v>
      </c>
      <c r="G44" s="60"/>
      <c r="H44" s="61">
        <f t="shared" si="2"/>
        <v>0</v>
      </c>
      <c r="I44" s="63">
        <v>44733</v>
      </c>
      <c r="J44" s="64" t="s">
        <v>96</v>
      </c>
      <c r="K44" s="54"/>
      <c r="L44" s="65"/>
      <c r="M44" s="39">
        <f t="shared" si="3"/>
        <v>0</v>
      </c>
      <c r="N44" s="39">
        <f t="shared" si="4"/>
        <v>0</v>
      </c>
      <c r="O44" s="54"/>
      <c r="P44" s="65">
        <f t="shared" si="5"/>
        <v>1</v>
      </c>
      <c r="Q44" s="39">
        <f t="shared" si="6"/>
        <v>24000000</v>
      </c>
      <c r="R44" s="39">
        <f t="shared" si="7"/>
        <v>24000000</v>
      </c>
      <c r="S44" s="54"/>
    </row>
    <row r="45" spans="1:19" ht="25.5" customHeight="1" x14ac:dyDescent="0.25">
      <c r="A45" s="57">
        <v>1</v>
      </c>
      <c r="B45" s="57">
        <v>1404</v>
      </c>
      <c r="C45" s="58">
        <v>1401</v>
      </c>
      <c r="D45" s="59" t="s">
        <v>141</v>
      </c>
      <c r="E45" s="60">
        <v>118100000</v>
      </c>
      <c r="F45" s="60">
        <v>60100000</v>
      </c>
      <c r="G45" s="60"/>
      <c r="H45" s="61">
        <f t="shared" si="2"/>
        <v>58000000</v>
      </c>
      <c r="I45" s="63">
        <v>44432</v>
      </c>
      <c r="J45" s="64" t="s">
        <v>96</v>
      </c>
      <c r="K45" s="54"/>
      <c r="L45" s="65"/>
      <c r="M45" s="39">
        <f t="shared" si="3"/>
        <v>0</v>
      </c>
      <c r="N45" s="39">
        <f t="shared" si="4"/>
        <v>58000000</v>
      </c>
      <c r="O45" s="54"/>
      <c r="P45" s="65">
        <f t="shared" si="5"/>
        <v>1</v>
      </c>
      <c r="Q45" s="39">
        <f t="shared" si="6"/>
        <v>15900000</v>
      </c>
      <c r="R45" s="39">
        <f t="shared" si="7"/>
        <v>73900000</v>
      </c>
      <c r="S45" s="54"/>
    </row>
    <row r="46" spans="1:19" ht="15.75" customHeight="1" x14ac:dyDescent="0.25">
      <c r="A46" s="57">
        <v>1</v>
      </c>
      <c r="B46" s="57">
        <v>1405</v>
      </c>
      <c r="C46" s="58">
        <v>1402</v>
      </c>
      <c r="D46" s="59" t="s">
        <v>142</v>
      </c>
      <c r="E46" s="60">
        <v>118100000</v>
      </c>
      <c r="F46" s="60">
        <v>118100000</v>
      </c>
      <c r="G46" s="60"/>
      <c r="H46" s="61">
        <f t="shared" si="2"/>
        <v>0</v>
      </c>
      <c r="I46" s="66"/>
      <c r="J46" s="64" t="s">
        <v>96</v>
      </c>
      <c r="K46" s="54"/>
      <c r="L46" s="65"/>
      <c r="M46" s="39">
        <f t="shared" si="3"/>
        <v>0</v>
      </c>
      <c r="N46" s="39">
        <f t="shared" si="4"/>
        <v>0</v>
      </c>
      <c r="O46" s="54"/>
      <c r="P46" s="65">
        <f t="shared" si="5"/>
        <v>1</v>
      </c>
      <c r="Q46" s="39">
        <f t="shared" si="6"/>
        <v>15900000</v>
      </c>
      <c r="R46" s="39">
        <f t="shared" si="7"/>
        <v>15900000</v>
      </c>
      <c r="S46" s="54"/>
    </row>
    <row r="47" spans="1:19" ht="15.75" customHeight="1" x14ac:dyDescent="0.35">
      <c r="A47" s="57">
        <v>1</v>
      </c>
      <c r="B47" s="57">
        <v>1406</v>
      </c>
      <c r="C47" s="58">
        <v>1403</v>
      </c>
      <c r="D47" s="59" t="s">
        <v>143</v>
      </c>
      <c r="E47" s="60">
        <v>112506573</v>
      </c>
      <c r="F47" s="60">
        <v>112506573</v>
      </c>
      <c r="G47" s="60"/>
      <c r="H47" s="61">
        <f t="shared" si="2"/>
        <v>0</v>
      </c>
      <c r="I47" s="63">
        <v>44449</v>
      </c>
      <c r="J47" s="64" t="s">
        <v>96</v>
      </c>
      <c r="K47" s="70"/>
      <c r="L47" s="65"/>
      <c r="M47" s="39">
        <f t="shared" si="3"/>
        <v>0</v>
      </c>
      <c r="N47" s="39">
        <f t="shared" si="4"/>
        <v>0</v>
      </c>
      <c r="O47" s="54"/>
      <c r="P47" s="65">
        <f t="shared" si="5"/>
        <v>1</v>
      </c>
      <c r="Q47" s="39">
        <f t="shared" si="6"/>
        <v>21493427</v>
      </c>
      <c r="R47" s="39">
        <f t="shared" si="7"/>
        <v>21493427</v>
      </c>
      <c r="S47" s="54"/>
    </row>
    <row r="48" spans="1:19" ht="15.75" customHeight="1" x14ac:dyDescent="0.25">
      <c r="A48" s="57">
        <v>1</v>
      </c>
      <c r="B48" s="57">
        <v>1403</v>
      </c>
      <c r="C48" s="58">
        <v>1406</v>
      </c>
      <c r="D48" s="59" t="s">
        <v>144</v>
      </c>
      <c r="E48" s="60">
        <v>110000000</v>
      </c>
      <c r="F48" s="60">
        <v>110000000</v>
      </c>
      <c r="G48" s="60"/>
      <c r="H48" s="61">
        <f t="shared" si="2"/>
        <v>0</v>
      </c>
      <c r="I48" s="63">
        <v>44438</v>
      </c>
      <c r="J48" s="64" t="s">
        <v>96</v>
      </c>
      <c r="K48" s="54"/>
      <c r="L48" s="65"/>
      <c r="M48" s="39">
        <f t="shared" si="3"/>
        <v>0</v>
      </c>
      <c r="N48" s="39">
        <f t="shared" si="4"/>
        <v>0</v>
      </c>
      <c r="O48" s="54"/>
      <c r="P48" s="65">
        <f t="shared" si="5"/>
        <v>1</v>
      </c>
      <c r="Q48" s="39">
        <f t="shared" si="6"/>
        <v>24000000</v>
      </c>
      <c r="R48" s="39">
        <f t="shared" si="7"/>
        <v>24000000</v>
      </c>
      <c r="S48" s="54"/>
    </row>
    <row r="49" spans="1:19" ht="15.75" customHeight="1" x14ac:dyDescent="0.25">
      <c r="A49" s="57">
        <v>1</v>
      </c>
      <c r="B49" s="57">
        <v>102</v>
      </c>
      <c r="C49" s="58" t="s">
        <v>145</v>
      </c>
      <c r="D49" s="59" t="s">
        <v>110</v>
      </c>
      <c r="E49" s="60">
        <v>200283000</v>
      </c>
      <c r="F49" s="60">
        <v>0</v>
      </c>
      <c r="G49" s="60">
        <v>200283000</v>
      </c>
      <c r="H49" s="61">
        <f t="shared" si="2"/>
        <v>0</v>
      </c>
      <c r="I49" s="63">
        <v>44895</v>
      </c>
      <c r="J49" s="64" t="s">
        <v>96</v>
      </c>
      <c r="K49" s="54"/>
      <c r="L49" s="65"/>
      <c r="M49" s="39">
        <f t="shared" si="3"/>
        <v>0</v>
      </c>
      <c r="N49" s="39">
        <f t="shared" si="4"/>
        <v>0</v>
      </c>
      <c r="O49" s="54"/>
      <c r="P49" s="65">
        <f t="shared" si="5"/>
        <v>0</v>
      </c>
      <c r="Q49" s="39">
        <f t="shared" si="6"/>
        <v>0</v>
      </c>
      <c r="R49" s="39">
        <f t="shared" si="7"/>
        <v>0</v>
      </c>
      <c r="S49" s="54"/>
    </row>
    <row r="50" spans="1:19" ht="15.75" customHeight="1" x14ac:dyDescent="0.25">
      <c r="A50" s="57">
        <v>2</v>
      </c>
      <c r="B50" s="57">
        <v>108</v>
      </c>
      <c r="C50" s="71">
        <v>110</v>
      </c>
      <c r="D50" s="72" t="s">
        <v>146</v>
      </c>
      <c r="E50" s="39">
        <v>72196004</v>
      </c>
      <c r="F50" s="39">
        <v>72196000</v>
      </c>
      <c r="G50" s="39"/>
      <c r="H50" s="61">
        <f t="shared" si="2"/>
        <v>4</v>
      </c>
      <c r="I50" s="63">
        <v>44895</v>
      </c>
      <c r="J50" s="64" t="s">
        <v>96</v>
      </c>
      <c r="K50" s="54"/>
      <c r="L50" s="65"/>
      <c r="M50" s="39">
        <f t="shared" si="3"/>
        <v>0</v>
      </c>
      <c r="N50" s="39">
        <f t="shared" si="4"/>
        <v>4</v>
      </c>
      <c r="O50" s="54"/>
      <c r="P50" s="65">
        <f t="shared" si="5"/>
        <v>1</v>
      </c>
      <c r="Q50" s="39">
        <f t="shared" si="6"/>
        <v>61803996</v>
      </c>
      <c r="R50" s="39">
        <f t="shared" si="7"/>
        <v>61804000</v>
      </c>
      <c r="S50" s="54"/>
    </row>
    <row r="51" spans="1:19" ht="15.75" customHeight="1" x14ac:dyDescent="0.25">
      <c r="A51" s="57">
        <v>2</v>
      </c>
      <c r="B51" s="57">
        <v>205</v>
      </c>
      <c r="C51" s="71">
        <v>207</v>
      </c>
      <c r="D51" s="72" t="s">
        <v>147</v>
      </c>
      <c r="E51" s="39">
        <v>95000000</v>
      </c>
      <c r="F51" s="39">
        <v>95000000</v>
      </c>
      <c r="G51" s="39"/>
      <c r="H51" s="61">
        <f t="shared" si="2"/>
        <v>0</v>
      </c>
      <c r="I51" s="63">
        <v>44154</v>
      </c>
      <c r="J51" s="64" t="s">
        <v>96</v>
      </c>
      <c r="K51" s="54"/>
      <c r="L51" s="65"/>
      <c r="M51" s="39">
        <f t="shared" si="3"/>
        <v>0</v>
      </c>
      <c r="N51" s="39">
        <f t="shared" si="4"/>
        <v>0</v>
      </c>
      <c r="O51" s="54"/>
      <c r="P51" s="65">
        <f t="shared" si="5"/>
        <v>1</v>
      </c>
      <c r="Q51" s="39">
        <f t="shared" si="6"/>
        <v>39000000</v>
      </c>
      <c r="R51" s="39">
        <f t="shared" si="7"/>
        <v>39000000</v>
      </c>
      <c r="S51" s="54"/>
    </row>
    <row r="52" spans="1:19" ht="15.75" customHeight="1" x14ac:dyDescent="0.25">
      <c r="A52" s="57">
        <v>2</v>
      </c>
      <c r="B52" s="57">
        <v>208</v>
      </c>
      <c r="C52" s="71">
        <v>210</v>
      </c>
      <c r="D52" s="72" t="s">
        <v>148</v>
      </c>
      <c r="E52" s="39">
        <v>110000000</v>
      </c>
      <c r="F52" s="39">
        <v>110000000</v>
      </c>
      <c r="G52" s="39"/>
      <c r="H52" s="61">
        <f t="shared" si="2"/>
        <v>0</v>
      </c>
      <c r="I52" s="63">
        <v>44516</v>
      </c>
      <c r="J52" s="64" t="s">
        <v>96</v>
      </c>
      <c r="K52" s="54"/>
      <c r="L52" s="65"/>
      <c r="M52" s="39">
        <f t="shared" si="3"/>
        <v>0</v>
      </c>
      <c r="N52" s="39">
        <f t="shared" si="4"/>
        <v>0</v>
      </c>
      <c r="O52" s="54"/>
      <c r="P52" s="65">
        <f t="shared" si="5"/>
        <v>1</v>
      </c>
      <c r="Q52" s="39">
        <f t="shared" si="6"/>
        <v>24000000</v>
      </c>
      <c r="R52" s="39">
        <f t="shared" si="7"/>
        <v>24000000</v>
      </c>
      <c r="S52" s="54"/>
    </row>
    <row r="53" spans="1:19" ht="15.75" customHeight="1" x14ac:dyDescent="0.25">
      <c r="A53" s="57">
        <v>2</v>
      </c>
      <c r="B53" s="57">
        <v>201</v>
      </c>
      <c r="C53" s="71">
        <v>211</v>
      </c>
      <c r="D53" s="72" t="s">
        <v>149</v>
      </c>
      <c r="E53" s="39">
        <v>60000000</v>
      </c>
      <c r="F53" s="39">
        <v>60000000</v>
      </c>
      <c r="G53" s="39"/>
      <c r="H53" s="61">
        <f t="shared" si="2"/>
        <v>0</v>
      </c>
      <c r="I53" s="63">
        <v>44300</v>
      </c>
      <c r="J53" s="64" t="s">
        <v>96</v>
      </c>
      <c r="K53" s="54"/>
      <c r="L53" s="65"/>
      <c r="M53" s="39">
        <f t="shared" si="3"/>
        <v>0</v>
      </c>
      <c r="N53" s="39">
        <f t="shared" si="4"/>
        <v>0</v>
      </c>
      <c r="O53" s="54"/>
      <c r="P53" s="65">
        <f t="shared" si="5"/>
        <v>1</v>
      </c>
      <c r="Q53" s="39">
        <f t="shared" si="6"/>
        <v>74000000</v>
      </c>
      <c r="R53" s="39">
        <f t="shared" si="7"/>
        <v>74000000</v>
      </c>
      <c r="S53" s="54"/>
    </row>
    <row r="54" spans="1:19" ht="15.75" customHeight="1" x14ac:dyDescent="0.25">
      <c r="A54" s="57">
        <v>2</v>
      </c>
      <c r="B54" s="57">
        <v>202</v>
      </c>
      <c r="C54" s="71">
        <v>212</v>
      </c>
      <c r="D54" s="72" t="s">
        <v>150</v>
      </c>
      <c r="E54" s="39">
        <v>67300000</v>
      </c>
      <c r="F54" s="39">
        <v>67300000</v>
      </c>
      <c r="G54" s="39"/>
      <c r="H54" s="61">
        <f t="shared" si="2"/>
        <v>0</v>
      </c>
      <c r="I54" s="63">
        <v>44141</v>
      </c>
      <c r="J54" s="64" t="s">
        <v>96</v>
      </c>
      <c r="K54" s="54"/>
      <c r="L54" s="65"/>
      <c r="M54" s="39">
        <f t="shared" si="3"/>
        <v>0</v>
      </c>
      <c r="N54" s="39">
        <f t="shared" si="4"/>
        <v>0</v>
      </c>
      <c r="O54" s="54"/>
      <c r="P54" s="65">
        <f t="shared" si="5"/>
        <v>1</v>
      </c>
      <c r="Q54" s="39">
        <f t="shared" si="6"/>
        <v>66700000</v>
      </c>
      <c r="R54" s="39">
        <f t="shared" si="7"/>
        <v>66700000</v>
      </c>
      <c r="S54" s="54"/>
    </row>
    <row r="55" spans="1:19" ht="15.75" customHeight="1" x14ac:dyDescent="0.25">
      <c r="A55" s="57">
        <v>2</v>
      </c>
      <c r="B55" s="57">
        <v>203</v>
      </c>
      <c r="C55" s="71">
        <v>213</v>
      </c>
      <c r="D55" s="72" t="s">
        <v>151</v>
      </c>
      <c r="E55" s="39">
        <v>95000000</v>
      </c>
      <c r="F55" s="39">
        <v>95000000</v>
      </c>
      <c r="G55" s="39"/>
      <c r="H55" s="61">
        <f t="shared" si="2"/>
        <v>0</v>
      </c>
      <c r="I55" s="63">
        <v>44133</v>
      </c>
      <c r="J55" s="64" t="s">
        <v>96</v>
      </c>
      <c r="K55" s="54"/>
      <c r="L55" s="65"/>
      <c r="M55" s="39">
        <f t="shared" si="3"/>
        <v>0</v>
      </c>
      <c r="N55" s="39">
        <f t="shared" si="4"/>
        <v>0</v>
      </c>
      <c r="O55" s="54"/>
      <c r="P55" s="65">
        <f t="shared" si="5"/>
        <v>1</v>
      </c>
      <c r="Q55" s="39">
        <f t="shared" si="6"/>
        <v>39000000</v>
      </c>
      <c r="R55" s="39">
        <f t="shared" si="7"/>
        <v>39000000</v>
      </c>
      <c r="S55" s="54"/>
    </row>
    <row r="56" spans="1:19" ht="15.75" customHeight="1" x14ac:dyDescent="0.25">
      <c r="A56" s="57">
        <v>2</v>
      </c>
      <c r="B56" s="57">
        <v>204</v>
      </c>
      <c r="C56" s="71">
        <v>214</v>
      </c>
      <c r="D56" s="72" t="s">
        <v>152</v>
      </c>
      <c r="E56" s="39">
        <v>72196004</v>
      </c>
      <c r="F56" s="39">
        <v>72196000</v>
      </c>
      <c r="G56" s="39"/>
      <c r="H56" s="61">
        <f t="shared" si="2"/>
        <v>4</v>
      </c>
      <c r="I56" s="63">
        <v>44895</v>
      </c>
      <c r="J56" s="64" t="s">
        <v>96</v>
      </c>
      <c r="K56" s="54"/>
      <c r="L56" s="65"/>
      <c r="M56" s="39">
        <f t="shared" si="3"/>
        <v>0</v>
      </c>
      <c r="N56" s="39">
        <f t="shared" si="4"/>
        <v>4</v>
      </c>
      <c r="O56" s="54"/>
      <c r="P56" s="65">
        <f t="shared" si="5"/>
        <v>1</v>
      </c>
      <c r="Q56" s="39">
        <f t="shared" si="6"/>
        <v>61803996</v>
      </c>
      <c r="R56" s="39">
        <f t="shared" si="7"/>
        <v>61804000</v>
      </c>
      <c r="S56" s="54"/>
    </row>
    <row r="57" spans="1:19" ht="15.75" customHeight="1" x14ac:dyDescent="0.35">
      <c r="A57" s="73">
        <v>2</v>
      </c>
      <c r="B57" s="73">
        <v>207</v>
      </c>
      <c r="C57" s="74">
        <v>209</v>
      </c>
      <c r="D57" s="75" t="s">
        <v>153</v>
      </c>
      <c r="E57" s="60">
        <v>135778900</v>
      </c>
      <c r="F57" s="60">
        <v>29341508</v>
      </c>
      <c r="G57" s="60"/>
      <c r="H57" s="61">
        <f t="shared" si="2"/>
        <v>106437392</v>
      </c>
      <c r="I57" s="76"/>
      <c r="J57" s="77" t="s">
        <v>107</v>
      </c>
      <c r="K57" s="54"/>
      <c r="L57" s="69">
        <v>0</v>
      </c>
      <c r="M57" s="39">
        <f t="shared" si="3"/>
        <v>0</v>
      </c>
      <c r="N57" s="39">
        <f t="shared" si="4"/>
        <v>106437392</v>
      </c>
      <c r="O57" s="54"/>
      <c r="P57" s="65">
        <f t="shared" si="5"/>
        <v>0</v>
      </c>
      <c r="Q57" s="39">
        <f t="shared" si="6"/>
        <v>0</v>
      </c>
      <c r="R57" s="39">
        <f t="shared" si="7"/>
        <v>106437392</v>
      </c>
      <c r="S57" s="54"/>
    </row>
    <row r="58" spans="1:19" ht="15.75" customHeight="1" x14ac:dyDescent="0.25">
      <c r="A58" s="57">
        <v>2</v>
      </c>
      <c r="B58" s="57">
        <v>307</v>
      </c>
      <c r="C58" s="71">
        <v>309</v>
      </c>
      <c r="D58" s="72" t="s">
        <v>154</v>
      </c>
      <c r="E58" s="39">
        <v>110000000</v>
      </c>
      <c r="F58" s="39">
        <v>110000000</v>
      </c>
      <c r="G58" s="39"/>
      <c r="H58" s="61">
        <f t="shared" si="2"/>
        <v>0</v>
      </c>
      <c r="I58" s="63"/>
      <c r="J58" s="64" t="s">
        <v>96</v>
      </c>
      <c r="K58" s="54"/>
      <c r="L58" s="65"/>
      <c r="M58" s="39">
        <f t="shared" si="3"/>
        <v>0</v>
      </c>
      <c r="N58" s="39">
        <f t="shared" si="4"/>
        <v>0</v>
      </c>
      <c r="O58" s="54"/>
      <c r="P58" s="65">
        <f t="shared" si="5"/>
        <v>1</v>
      </c>
      <c r="Q58" s="39">
        <f t="shared" si="6"/>
        <v>24000000</v>
      </c>
      <c r="R58" s="39">
        <f t="shared" si="7"/>
        <v>24000000</v>
      </c>
      <c r="S58" s="54"/>
    </row>
    <row r="59" spans="1:19" ht="15.75" customHeight="1" x14ac:dyDescent="0.25">
      <c r="A59" s="57">
        <v>2</v>
      </c>
      <c r="B59" s="57">
        <v>301</v>
      </c>
      <c r="C59" s="71">
        <v>311</v>
      </c>
      <c r="D59" s="72" t="s">
        <v>155</v>
      </c>
      <c r="E59" s="39">
        <v>115000000</v>
      </c>
      <c r="F59" s="39">
        <v>115000000</v>
      </c>
      <c r="G59" s="39"/>
      <c r="H59" s="61">
        <f t="shared" si="2"/>
        <v>0</v>
      </c>
      <c r="I59" s="63">
        <v>44133</v>
      </c>
      <c r="J59" s="64" t="s">
        <v>96</v>
      </c>
      <c r="K59" s="54"/>
      <c r="L59" s="65"/>
      <c r="M59" s="39">
        <f t="shared" si="3"/>
        <v>0</v>
      </c>
      <c r="N59" s="39">
        <f t="shared" si="4"/>
        <v>0</v>
      </c>
      <c r="O59" s="54"/>
      <c r="P59" s="65">
        <f t="shared" si="5"/>
        <v>1</v>
      </c>
      <c r="Q59" s="39">
        <f t="shared" si="6"/>
        <v>19000000</v>
      </c>
      <c r="R59" s="39">
        <f t="shared" si="7"/>
        <v>19000000</v>
      </c>
      <c r="S59" s="54"/>
    </row>
    <row r="60" spans="1:19" ht="15.75" customHeight="1" x14ac:dyDescent="0.25">
      <c r="A60" s="57">
        <v>2</v>
      </c>
      <c r="B60" s="57">
        <v>303</v>
      </c>
      <c r="C60" s="71">
        <v>313</v>
      </c>
      <c r="D60" s="72" t="s">
        <v>156</v>
      </c>
      <c r="E60" s="39">
        <v>131670000</v>
      </c>
      <c r="F60" s="39">
        <v>0</v>
      </c>
      <c r="G60" s="39">
        <v>131670000</v>
      </c>
      <c r="H60" s="61">
        <f t="shared" si="2"/>
        <v>0</v>
      </c>
      <c r="I60" s="63"/>
      <c r="J60" s="64" t="s">
        <v>96</v>
      </c>
      <c r="K60" s="54"/>
      <c r="L60" s="65"/>
      <c r="M60" s="39">
        <f t="shared" si="3"/>
        <v>0</v>
      </c>
      <c r="N60" s="39">
        <f t="shared" si="4"/>
        <v>0</v>
      </c>
      <c r="O60" s="54"/>
      <c r="P60" s="65">
        <f t="shared" si="5"/>
        <v>1</v>
      </c>
      <c r="Q60" s="39">
        <f t="shared" si="6"/>
        <v>2330000</v>
      </c>
      <c r="R60" s="39">
        <f t="shared" si="7"/>
        <v>2330000</v>
      </c>
      <c r="S60" s="54"/>
    </row>
    <row r="61" spans="1:19" ht="15.75" customHeight="1" x14ac:dyDescent="0.25">
      <c r="A61" s="57">
        <v>2</v>
      </c>
      <c r="B61" s="57">
        <v>304</v>
      </c>
      <c r="C61" s="71">
        <v>314</v>
      </c>
      <c r="D61" s="72" t="s">
        <v>154</v>
      </c>
      <c r="E61" s="39">
        <v>110000000</v>
      </c>
      <c r="F61" s="39">
        <v>110000000</v>
      </c>
      <c r="G61" s="39"/>
      <c r="H61" s="61">
        <f t="shared" si="2"/>
        <v>0</v>
      </c>
      <c r="I61" s="63"/>
      <c r="J61" s="64" t="s">
        <v>96</v>
      </c>
      <c r="K61" s="54"/>
      <c r="L61" s="65"/>
      <c r="M61" s="39">
        <f t="shared" si="3"/>
        <v>0</v>
      </c>
      <c r="N61" s="39">
        <f t="shared" si="4"/>
        <v>0</v>
      </c>
      <c r="O61" s="54"/>
      <c r="P61" s="65">
        <f t="shared" si="5"/>
        <v>1</v>
      </c>
      <c r="Q61" s="39">
        <f t="shared" si="6"/>
        <v>24000000</v>
      </c>
      <c r="R61" s="39">
        <f t="shared" si="7"/>
        <v>24000000</v>
      </c>
      <c r="S61" s="54"/>
    </row>
    <row r="62" spans="1:19" ht="15.75" customHeight="1" x14ac:dyDescent="0.25">
      <c r="A62" s="57">
        <v>2</v>
      </c>
      <c r="B62" s="57">
        <v>405</v>
      </c>
      <c r="C62" s="71">
        <v>407</v>
      </c>
      <c r="D62" s="72" t="s">
        <v>146</v>
      </c>
      <c r="E62" s="39">
        <v>149494238</v>
      </c>
      <c r="F62" s="39">
        <v>149494238</v>
      </c>
      <c r="G62" s="39"/>
      <c r="H62" s="61">
        <f t="shared" si="2"/>
        <v>0</v>
      </c>
      <c r="I62" s="63">
        <v>44896</v>
      </c>
      <c r="J62" s="64" t="s">
        <v>96</v>
      </c>
      <c r="K62" s="54"/>
      <c r="L62" s="65"/>
      <c r="M62" s="39">
        <f t="shared" si="3"/>
        <v>0</v>
      </c>
      <c r="N62" s="39">
        <f t="shared" si="4"/>
        <v>0</v>
      </c>
      <c r="O62" s="54"/>
      <c r="P62" s="65">
        <f t="shared" si="5"/>
        <v>0</v>
      </c>
      <c r="Q62" s="39">
        <f t="shared" si="6"/>
        <v>0</v>
      </c>
      <c r="R62" s="39">
        <f t="shared" si="7"/>
        <v>0</v>
      </c>
      <c r="S62" s="54"/>
    </row>
    <row r="63" spans="1:19" ht="15.75" customHeight="1" x14ac:dyDescent="0.25">
      <c r="A63" s="57">
        <v>2</v>
      </c>
      <c r="B63" s="57">
        <v>404</v>
      </c>
      <c r="C63" s="71">
        <v>414</v>
      </c>
      <c r="D63" s="72" t="s">
        <v>157</v>
      </c>
      <c r="E63" s="39">
        <v>121767000</v>
      </c>
      <c r="F63" s="39">
        <v>121767000</v>
      </c>
      <c r="G63" s="39"/>
      <c r="H63" s="61">
        <f t="shared" si="2"/>
        <v>0</v>
      </c>
      <c r="I63" s="63">
        <v>44530</v>
      </c>
      <c r="J63" s="64" t="s">
        <v>96</v>
      </c>
      <c r="K63" s="54"/>
      <c r="L63" s="65"/>
      <c r="M63" s="39">
        <f t="shared" si="3"/>
        <v>0</v>
      </c>
      <c r="N63" s="39">
        <f t="shared" si="4"/>
        <v>0</v>
      </c>
      <c r="O63" s="54"/>
      <c r="P63" s="65">
        <f t="shared" si="5"/>
        <v>1</v>
      </c>
      <c r="Q63" s="39">
        <f t="shared" si="6"/>
        <v>12233000</v>
      </c>
      <c r="R63" s="39">
        <f t="shared" si="7"/>
        <v>12233000</v>
      </c>
      <c r="S63" s="54"/>
    </row>
    <row r="64" spans="1:19" ht="15.75" customHeight="1" x14ac:dyDescent="0.25">
      <c r="A64" s="57">
        <v>2</v>
      </c>
      <c r="B64" s="57">
        <v>505</v>
      </c>
      <c r="C64" s="71">
        <v>507</v>
      </c>
      <c r="D64" s="72" t="s">
        <v>146</v>
      </c>
      <c r="E64" s="39">
        <v>124705010</v>
      </c>
      <c r="F64" s="39">
        <v>124705010</v>
      </c>
      <c r="G64" s="39"/>
      <c r="H64" s="61">
        <f t="shared" si="2"/>
        <v>0</v>
      </c>
      <c r="I64" s="63">
        <v>44897</v>
      </c>
      <c r="J64" s="64" t="s">
        <v>96</v>
      </c>
      <c r="K64" s="54"/>
      <c r="L64" s="65"/>
      <c r="M64" s="39">
        <f t="shared" si="3"/>
        <v>0</v>
      </c>
      <c r="N64" s="39">
        <f t="shared" si="4"/>
        <v>0</v>
      </c>
      <c r="O64" s="54"/>
      <c r="P64" s="65">
        <f t="shared" si="5"/>
        <v>1</v>
      </c>
      <c r="Q64" s="39">
        <f t="shared" si="6"/>
        <v>9294990</v>
      </c>
      <c r="R64" s="39">
        <f t="shared" si="7"/>
        <v>9294990</v>
      </c>
      <c r="S64" s="54"/>
    </row>
    <row r="65" spans="1:19" ht="15.75" customHeight="1" x14ac:dyDescent="0.25">
      <c r="A65" s="57">
        <v>2</v>
      </c>
      <c r="B65" s="57">
        <v>605</v>
      </c>
      <c r="C65" s="71">
        <v>607</v>
      </c>
      <c r="D65" s="72" t="s">
        <v>158</v>
      </c>
      <c r="E65" s="39">
        <v>119767000</v>
      </c>
      <c r="F65" s="39">
        <v>119767000</v>
      </c>
      <c r="G65" s="39"/>
      <c r="H65" s="61">
        <f t="shared" si="2"/>
        <v>0</v>
      </c>
      <c r="I65" s="63">
        <v>44142</v>
      </c>
      <c r="J65" s="64" t="s">
        <v>96</v>
      </c>
      <c r="K65" s="54"/>
      <c r="L65" s="65"/>
      <c r="M65" s="39">
        <f t="shared" si="3"/>
        <v>0</v>
      </c>
      <c r="N65" s="39">
        <f t="shared" si="4"/>
        <v>0</v>
      </c>
      <c r="O65" s="54"/>
      <c r="P65" s="65">
        <f t="shared" si="5"/>
        <v>1</v>
      </c>
      <c r="Q65" s="39">
        <f t="shared" si="6"/>
        <v>14233000</v>
      </c>
      <c r="R65" s="39">
        <f t="shared" si="7"/>
        <v>14233000</v>
      </c>
      <c r="S65" s="54"/>
    </row>
    <row r="66" spans="1:19" ht="15.75" customHeight="1" x14ac:dyDescent="0.25">
      <c r="A66" s="57">
        <v>2</v>
      </c>
      <c r="B66" s="57">
        <v>606</v>
      </c>
      <c r="C66" s="71">
        <v>608</v>
      </c>
      <c r="D66" s="72" t="s">
        <v>159</v>
      </c>
      <c r="E66" s="39">
        <v>113494500</v>
      </c>
      <c r="F66" s="39">
        <v>113494500</v>
      </c>
      <c r="G66" s="39"/>
      <c r="H66" s="61">
        <f t="shared" si="2"/>
        <v>0</v>
      </c>
      <c r="I66" s="63">
        <v>44273</v>
      </c>
      <c r="J66" s="64" t="s">
        <v>96</v>
      </c>
      <c r="K66" s="54"/>
      <c r="L66" s="65"/>
      <c r="M66" s="39">
        <f t="shared" si="3"/>
        <v>0</v>
      </c>
      <c r="N66" s="39">
        <f t="shared" si="4"/>
        <v>0</v>
      </c>
      <c r="O66" s="54"/>
      <c r="P66" s="65">
        <f t="shared" si="5"/>
        <v>1</v>
      </c>
      <c r="Q66" s="39">
        <f t="shared" si="6"/>
        <v>20505500</v>
      </c>
      <c r="R66" s="39">
        <f t="shared" si="7"/>
        <v>20505500</v>
      </c>
      <c r="S66" s="54"/>
    </row>
    <row r="67" spans="1:19" ht="15.75" customHeight="1" x14ac:dyDescent="0.25">
      <c r="A67" s="57">
        <v>2</v>
      </c>
      <c r="B67" s="57">
        <v>608</v>
      </c>
      <c r="C67" s="71">
        <v>610</v>
      </c>
      <c r="D67" s="72" t="s">
        <v>160</v>
      </c>
      <c r="E67" s="39">
        <v>138710000</v>
      </c>
      <c r="F67" s="39">
        <v>138710000</v>
      </c>
      <c r="G67" s="39"/>
      <c r="H67" s="61">
        <f t="shared" si="2"/>
        <v>0</v>
      </c>
      <c r="I67" s="63">
        <v>44188</v>
      </c>
      <c r="J67" s="64" t="s">
        <v>96</v>
      </c>
      <c r="K67" s="54"/>
      <c r="L67" s="65"/>
      <c r="M67" s="39">
        <f t="shared" si="3"/>
        <v>0</v>
      </c>
      <c r="N67" s="39">
        <f t="shared" si="4"/>
        <v>0</v>
      </c>
      <c r="O67" s="54"/>
      <c r="P67" s="65">
        <f t="shared" si="5"/>
        <v>0</v>
      </c>
      <c r="Q67" s="39">
        <f t="shared" si="6"/>
        <v>0</v>
      </c>
      <c r="R67" s="39">
        <f t="shared" si="7"/>
        <v>0</v>
      </c>
      <c r="S67" s="54"/>
    </row>
    <row r="68" spans="1:19" ht="15.75" customHeight="1" x14ac:dyDescent="0.25">
      <c r="A68" s="57">
        <v>2</v>
      </c>
      <c r="B68" s="57">
        <v>601</v>
      </c>
      <c r="C68" s="71">
        <v>611</v>
      </c>
      <c r="D68" s="72" t="s">
        <v>161</v>
      </c>
      <c r="E68" s="39">
        <v>118100000</v>
      </c>
      <c r="F68" s="39">
        <v>90034000</v>
      </c>
      <c r="G68" s="39"/>
      <c r="H68" s="61">
        <f t="shared" si="2"/>
        <v>28066000</v>
      </c>
      <c r="I68" s="63">
        <v>44344</v>
      </c>
      <c r="J68" s="64" t="s">
        <v>96</v>
      </c>
      <c r="K68" s="54"/>
      <c r="L68" s="65"/>
      <c r="M68" s="39">
        <f t="shared" si="3"/>
        <v>0</v>
      </c>
      <c r="N68" s="39">
        <f t="shared" si="4"/>
        <v>28066000</v>
      </c>
      <c r="O68" s="54"/>
      <c r="P68" s="65">
        <f t="shared" si="5"/>
        <v>1</v>
      </c>
      <c r="Q68" s="39">
        <f t="shared" si="6"/>
        <v>15900000</v>
      </c>
      <c r="R68" s="39">
        <f t="shared" si="7"/>
        <v>43966000</v>
      </c>
      <c r="S68" s="54"/>
    </row>
    <row r="69" spans="1:19" ht="15.75" customHeight="1" x14ac:dyDescent="0.25">
      <c r="A69" s="57">
        <v>2</v>
      </c>
      <c r="B69" s="57">
        <v>602</v>
      </c>
      <c r="C69" s="71">
        <v>612</v>
      </c>
      <c r="D69" s="72" t="s">
        <v>162</v>
      </c>
      <c r="E69" s="39">
        <v>72600000</v>
      </c>
      <c r="F69" s="39">
        <v>72600000</v>
      </c>
      <c r="G69" s="39"/>
      <c r="H69" s="61">
        <f t="shared" si="2"/>
        <v>0</v>
      </c>
      <c r="I69" s="63">
        <v>44300</v>
      </c>
      <c r="J69" s="64" t="s">
        <v>96</v>
      </c>
      <c r="K69" s="54"/>
      <c r="L69" s="65"/>
      <c r="M69" s="39">
        <f t="shared" si="3"/>
        <v>0</v>
      </c>
      <c r="N69" s="39">
        <f t="shared" si="4"/>
        <v>0</v>
      </c>
      <c r="O69" s="54"/>
      <c r="P69" s="65">
        <f t="shared" si="5"/>
        <v>1</v>
      </c>
      <c r="Q69" s="39">
        <f t="shared" si="6"/>
        <v>61400000</v>
      </c>
      <c r="R69" s="39">
        <f t="shared" si="7"/>
        <v>61400000</v>
      </c>
      <c r="S69" s="54"/>
    </row>
    <row r="70" spans="1:19" ht="15.75" customHeight="1" x14ac:dyDescent="0.25">
      <c r="A70" s="57">
        <v>2</v>
      </c>
      <c r="B70" s="57">
        <v>603</v>
      </c>
      <c r="C70" s="71">
        <v>613</v>
      </c>
      <c r="D70" s="72" t="s">
        <v>163</v>
      </c>
      <c r="E70" s="39">
        <v>174000000</v>
      </c>
      <c r="F70" s="39">
        <v>40750000</v>
      </c>
      <c r="G70" s="39"/>
      <c r="H70" s="61">
        <f t="shared" si="2"/>
        <v>133250000</v>
      </c>
      <c r="I70" s="63">
        <v>44239</v>
      </c>
      <c r="J70" s="64" t="s">
        <v>96</v>
      </c>
      <c r="K70" s="54"/>
      <c r="L70" s="65"/>
      <c r="M70" s="39">
        <f t="shared" si="3"/>
        <v>0</v>
      </c>
      <c r="N70" s="39">
        <f t="shared" si="4"/>
        <v>133250000</v>
      </c>
      <c r="O70" s="54"/>
      <c r="P70" s="65">
        <f t="shared" si="5"/>
        <v>0</v>
      </c>
      <c r="Q70" s="39">
        <f t="shared" si="6"/>
        <v>0</v>
      </c>
      <c r="R70" s="39">
        <f t="shared" si="7"/>
        <v>133250000</v>
      </c>
      <c r="S70" s="54"/>
    </row>
    <row r="71" spans="1:19" ht="15.75" customHeight="1" x14ac:dyDescent="0.25">
      <c r="A71" s="57">
        <v>2</v>
      </c>
      <c r="B71" s="57">
        <v>707</v>
      </c>
      <c r="C71" s="71">
        <v>709</v>
      </c>
      <c r="D71" s="72" t="s">
        <v>164</v>
      </c>
      <c r="E71" s="39">
        <v>106406573</v>
      </c>
      <c r="F71" s="39">
        <v>106406595.34999999</v>
      </c>
      <c r="G71" s="39"/>
      <c r="H71" s="61">
        <f t="shared" si="2"/>
        <v>-22.349999994039536</v>
      </c>
      <c r="I71" s="63">
        <v>44433</v>
      </c>
      <c r="J71" s="64" t="s">
        <v>96</v>
      </c>
      <c r="K71" s="54"/>
      <c r="L71" s="65"/>
      <c r="M71" s="39">
        <f t="shared" si="3"/>
        <v>0</v>
      </c>
      <c r="N71" s="39">
        <f t="shared" si="4"/>
        <v>-22.349999994039536</v>
      </c>
      <c r="O71" s="54"/>
      <c r="P71" s="65">
        <f t="shared" si="5"/>
        <v>1</v>
      </c>
      <c r="Q71" s="39">
        <f t="shared" si="6"/>
        <v>27593427</v>
      </c>
      <c r="R71" s="39">
        <f t="shared" si="7"/>
        <v>27593404.650000006</v>
      </c>
      <c r="S71" s="54"/>
    </row>
    <row r="72" spans="1:19" ht="15.75" customHeight="1" x14ac:dyDescent="0.25">
      <c r="A72" s="57">
        <v>2</v>
      </c>
      <c r="B72" s="57">
        <v>701</v>
      </c>
      <c r="C72" s="71">
        <v>711</v>
      </c>
      <c r="D72" s="72" t="s">
        <v>146</v>
      </c>
      <c r="E72" s="39">
        <v>72600000</v>
      </c>
      <c r="F72" s="39">
        <v>72600000</v>
      </c>
      <c r="G72" s="39"/>
      <c r="H72" s="61">
        <f t="shared" si="2"/>
        <v>0</v>
      </c>
      <c r="I72" s="63">
        <v>44898</v>
      </c>
      <c r="J72" s="64" t="s">
        <v>96</v>
      </c>
      <c r="K72" s="54"/>
      <c r="L72" s="65"/>
      <c r="M72" s="39">
        <f t="shared" si="3"/>
        <v>0</v>
      </c>
      <c r="N72" s="39">
        <f t="shared" si="4"/>
        <v>0</v>
      </c>
      <c r="O72" s="54"/>
      <c r="P72" s="65">
        <f t="shared" si="5"/>
        <v>1</v>
      </c>
      <c r="Q72" s="39">
        <f t="shared" si="6"/>
        <v>61400000</v>
      </c>
      <c r="R72" s="39">
        <f t="shared" si="7"/>
        <v>61400000</v>
      </c>
      <c r="S72" s="54"/>
    </row>
    <row r="73" spans="1:19" ht="15.75" customHeight="1" x14ac:dyDescent="0.25">
      <c r="A73" s="57">
        <v>2</v>
      </c>
      <c r="B73" s="57">
        <v>702</v>
      </c>
      <c r="C73" s="71">
        <v>712</v>
      </c>
      <c r="D73" s="72" t="s">
        <v>165</v>
      </c>
      <c r="E73" s="39">
        <v>49061800</v>
      </c>
      <c r="F73" s="39">
        <v>49061800</v>
      </c>
      <c r="G73" s="39"/>
      <c r="H73" s="61">
        <f t="shared" si="2"/>
        <v>0</v>
      </c>
      <c r="I73" s="63">
        <v>44306</v>
      </c>
      <c r="J73" s="64" t="s">
        <v>96</v>
      </c>
      <c r="K73" s="54"/>
      <c r="L73" s="65"/>
      <c r="M73" s="39">
        <f t="shared" si="3"/>
        <v>0</v>
      </c>
      <c r="N73" s="39">
        <f t="shared" si="4"/>
        <v>0</v>
      </c>
      <c r="O73" s="54"/>
      <c r="P73" s="65">
        <f t="shared" si="5"/>
        <v>1</v>
      </c>
      <c r="Q73" s="39">
        <f t="shared" si="6"/>
        <v>84938200</v>
      </c>
      <c r="R73" s="39">
        <f t="shared" si="7"/>
        <v>84938200</v>
      </c>
      <c r="S73" s="54"/>
    </row>
    <row r="74" spans="1:19" ht="15.75" customHeight="1" x14ac:dyDescent="0.25">
      <c r="A74" s="57">
        <v>2</v>
      </c>
      <c r="B74" s="57">
        <v>704</v>
      </c>
      <c r="C74" s="71">
        <v>714</v>
      </c>
      <c r="D74" s="72" t="s">
        <v>166</v>
      </c>
      <c r="E74" s="39">
        <v>119767000</v>
      </c>
      <c r="F74" s="39">
        <v>119767000</v>
      </c>
      <c r="G74" s="39"/>
      <c r="H74" s="61">
        <f t="shared" si="2"/>
        <v>0</v>
      </c>
      <c r="I74" s="63">
        <v>44188</v>
      </c>
      <c r="J74" s="64" t="s">
        <v>96</v>
      </c>
      <c r="K74" s="54"/>
      <c r="L74" s="65"/>
      <c r="M74" s="39">
        <f t="shared" si="3"/>
        <v>0</v>
      </c>
      <c r="N74" s="39">
        <f t="shared" si="4"/>
        <v>0</v>
      </c>
      <c r="O74" s="54"/>
      <c r="P74" s="65">
        <f t="shared" si="5"/>
        <v>1</v>
      </c>
      <c r="Q74" s="39">
        <f t="shared" si="6"/>
        <v>14233000</v>
      </c>
      <c r="R74" s="39">
        <f t="shared" si="7"/>
        <v>14233000</v>
      </c>
      <c r="S74" s="54"/>
    </row>
    <row r="75" spans="1:19" ht="15.75" customHeight="1" x14ac:dyDescent="0.25">
      <c r="A75" s="73">
        <v>2</v>
      </c>
      <c r="B75" s="57">
        <v>801</v>
      </c>
      <c r="C75" s="74">
        <v>811</v>
      </c>
      <c r="D75" s="75" t="s">
        <v>167</v>
      </c>
      <c r="E75" s="60">
        <v>118100000</v>
      </c>
      <c r="F75" s="60">
        <v>29525000</v>
      </c>
      <c r="G75" s="60"/>
      <c r="H75" s="61">
        <f t="shared" si="2"/>
        <v>88575000</v>
      </c>
      <c r="I75" s="63">
        <v>44321</v>
      </c>
      <c r="J75" s="77" t="s">
        <v>107</v>
      </c>
      <c r="K75" s="54"/>
      <c r="L75" s="69">
        <v>0</v>
      </c>
      <c r="M75" s="39">
        <f t="shared" si="3"/>
        <v>0</v>
      </c>
      <c r="N75" s="39">
        <f t="shared" si="4"/>
        <v>88575000</v>
      </c>
      <c r="O75" s="54"/>
      <c r="P75" s="65">
        <f t="shared" si="5"/>
        <v>1</v>
      </c>
      <c r="Q75" s="39">
        <f t="shared" si="6"/>
        <v>15900000</v>
      </c>
      <c r="R75" s="39">
        <f t="shared" si="7"/>
        <v>104475000</v>
      </c>
      <c r="S75" s="54"/>
    </row>
    <row r="76" spans="1:19" ht="15.75" customHeight="1" x14ac:dyDescent="0.25">
      <c r="A76" s="57">
        <v>2</v>
      </c>
      <c r="B76" s="57">
        <v>807</v>
      </c>
      <c r="C76" s="71">
        <v>809</v>
      </c>
      <c r="D76" s="72" t="s">
        <v>168</v>
      </c>
      <c r="E76" s="39">
        <v>105243074</v>
      </c>
      <c r="F76" s="39">
        <v>105243074</v>
      </c>
      <c r="G76" s="39"/>
      <c r="H76" s="61">
        <f t="shared" si="2"/>
        <v>0</v>
      </c>
      <c r="I76" s="63">
        <v>44167</v>
      </c>
      <c r="J76" s="64" t="s">
        <v>96</v>
      </c>
      <c r="K76" s="54"/>
      <c r="L76" s="65"/>
      <c r="M76" s="39">
        <f t="shared" si="3"/>
        <v>0</v>
      </c>
      <c r="N76" s="39">
        <f t="shared" si="4"/>
        <v>0</v>
      </c>
      <c r="O76" s="54"/>
      <c r="P76" s="65">
        <f t="shared" si="5"/>
        <v>1</v>
      </c>
      <c r="Q76" s="39">
        <f t="shared" si="6"/>
        <v>28756926</v>
      </c>
      <c r="R76" s="39">
        <f t="shared" si="7"/>
        <v>28756926</v>
      </c>
      <c r="S76" s="54"/>
    </row>
    <row r="77" spans="1:19" ht="15.75" customHeight="1" x14ac:dyDescent="0.25">
      <c r="A77" s="57">
        <v>2</v>
      </c>
      <c r="B77" s="57">
        <v>907</v>
      </c>
      <c r="C77" s="71">
        <v>909</v>
      </c>
      <c r="D77" s="72" t="s">
        <v>168</v>
      </c>
      <c r="E77" s="39">
        <v>105243074</v>
      </c>
      <c r="F77" s="39">
        <v>76243074</v>
      </c>
      <c r="G77" s="39"/>
      <c r="H77" s="61">
        <f t="shared" si="2"/>
        <v>29000000</v>
      </c>
      <c r="I77" s="63">
        <v>44167</v>
      </c>
      <c r="J77" s="64" t="s">
        <v>96</v>
      </c>
      <c r="K77" s="54"/>
      <c r="L77" s="65"/>
      <c r="M77" s="39">
        <f t="shared" si="3"/>
        <v>0</v>
      </c>
      <c r="N77" s="39">
        <f t="shared" si="4"/>
        <v>29000000</v>
      </c>
      <c r="O77" s="54"/>
      <c r="P77" s="65">
        <f t="shared" si="5"/>
        <v>1</v>
      </c>
      <c r="Q77" s="39">
        <f t="shared" si="6"/>
        <v>28756926</v>
      </c>
      <c r="R77" s="39">
        <f t="shared" si="7"/>
        <v>57756926</v>
      </c>
      <c r="S77" s="54"/>
    </row>
    <row r="78" spans="1:19" ht="15.75" customHeight="1" x14ac:dyDescent="0.25">
      <c r="A78" s="57">
        <v>2</v>
      </c>
      <c r="B78" s="57">
        <v>901</v>
      </c>
      <c r="C78" s="71">
        <v>911</v>
      </c>
      <c r="D78" s="72" t="s">
        <v>169</v>
      </c>
      <c r="E78" s="39">
        <v>72600000</v>
      </c>
      <c r="F78" s="39">
        <v>72600000</v>
      </c>
      <c r="G78" s="39"/>
      <c r="H78" s="61">
        <f t="shared" si="2"/>
        <v>0</v>
      </c>
      <c r="I78" s="63">
        <v>44729</v>
      </c>
      <c r="J78" s="64" t="s">
        <v>96</v>
      </c>
      <c r="K78" s="54"/>
      <c r="L78" s="65"/>
      <c r="M78" s="39">
        <f t="shared" si="3"/>
        <v>0</v>
      </c>
      <c r="N78" s="39">
        <f t="shared" si="4"/>
        <v>0</v>
      </c>
      <c r="O78" s="54"/>
      <c r="P78" s="65">
        <f t="shared" si="5"/>
        <v>1</v>
      </c>
      <c r="Q78" s="39">
        <f t="shared" si="6"/>
        <v>61400000</v>
      </c>
      <c r="R78" s="39">
        <f t="shared" si="7"/>
        <v>61400000</v>
      </c>
      <c r="S78" s="54"/>
    </row>
    <row r="79" spans="1:19" ht="15.75" customHeight="1" x14ac:dyDescent="0.25">
      <c r="A79" s="57">
        <v>2</v>
      </c>
      <c r="B79" s="57">
        <v>902</v>
      </c>
      <c r="C79" s="71">
        <v>912</v>
      </c>
      <c r="D79" s="72" t="s">
        <v>170</v>
      </c>
      <c r="E79" s="39">
        <v>72600000</v>
      </c>
      <c r="F79" s="39">
        <v>72600000</v>
      </c>
      <c r="G79" s="39"/>
      <c r="H79" s="61">
        <f t="shared" si="2"/>
        <v>0</v>
      </c>
      <c r="I79" s="63" t="s">
        <v>171</v>
      </c>
      <c r="J79" s="64" t="s">
        <v>96</v>
      </c>
      <c r="K79" s="54"/>
      <c r="L79" s="65"/>
      <c r="M79" s="39">
        <f t="shared" si="3"/>
        <v>0</v>
      </c>
      <c r="N79" s="39">
        <f t="shared" si="4"/>
        <v>0</v>
      </c>
      <c r="O79" s="54"/>
      <c r="P79" s="65">
        <f t="shared" si="5"/>
        <v>1</v>
      </c>
      <c r="Q79" s="39">
        <f t="shared" si="6"/>
        <v>61400000</v>
      </c>
      <c r="R79" s="39">
        <f t="shared" si="7"/>
        <v>61400000</v>
      </c>
      <c r="S79" s="54"/>
    </row>
    <row r="80" spans="1:19" ht="15.75" customHeight="1" x14ac:dyDescent="0.25">
      <c r="A80" s="57">
        <v>2</v>
      </c>
      <c r="B80" s="57">
        <v>904</v>
      </c>
      <c r="C80" s="71">
        <v>914</v>
      </c>
      <c r="D80" s="72" t="s">
        <v>172</v>
      </c>
      <c r="E80" s="39">
        <v>118100000</v>
      </c>
      <c r="F80" s="39">
        <v>118100000</v>
      </c>
      <c r="G80" s="39"/>
      <c r="H80" s="61">
        <f t="shared" si="2"/>
        <v>0</v>
      </c>
      <c r="I80" s="63">
        <v>44162</v>
      </c>
      <c r="J80" s="64" t="s">
        <v>96</v>
      </c>
      <c r="K80" s="54"/>
      <c r="L80" s="65"/>
      <c r="M80" s="39">
        <f t="shared" si="3"/>
        <v>0</v>
      </c>
      <c r="N80" s="39">
        <f t="shared" si="4"/>
        <v>0</v>
      </c>
      <c r="O80" s="54"/>
      <c r="P80" s="65">
        <f t="shared" si="5"/>
        <v>1</v>
      </c>
      <c r="Q80" s="39">
        <f t="shared" si="6"/>
        <v>15900000</v>
      </c>
      <c r="R80" s="39">
        <f t="shared" si="7"/>
        <v>15900000</v>
      </c>
      <c r="S80" s="54"/>
    </row>
    <row r="81" spans="1:19" ht="15.75" customHeight="1" x14ac:dyDescent="0.25">
      <c r="A81" s="57">
        <v>2</v>
      </c>
      <c r="B81" s="57">
        <v>1005</v>
      </c>
      <c r="C81" s="71">
        <v>1007</v>
      </c>
      <c r="D81" s="72" t="s">
        <v>173</v>
      </c>
      <c r="E81" s="39">
        <v>103540782</v>
      </c>
      <c r="F81" s="39">
        <v>103540785</v>
      </c>
      <c r="G81" s="39"/>
      <c r="H81" s="61">
        <f t="shared" si="2"/>
        <v>-3</v>
      </c>
      <c r="I81" s="63">
        <v>44141</v>
      </c>
      <c r="J81" s="64" t="s">
        <v>96</v>
      </c>
      <c r="K81" s="54"/>
      <c r="L81" s="65"/>
      <c r="M81" s="39">
        <f t="shared" si="3"/>
        <v>0</v>
      </c>
      <c r="N81" s="39">
        <f t="shared" si="4"/>
        <v>-3</v>
      </c>
      <c r="O81" s="54"/>
      <c r="P81" s="65">
        <f t="shared" si="5"/>
        <v>1</v>
      </c>
      <c r="Q81" s="39">
        <f t="shared" si="6"/>
        <v>30459218</v>
      </c>
      <c r="R81" s="39">
        <f t="shared" si="7"/>
        <v>30459215</v>
      </c>
      <c r="S81" s="54"/>
    </row>
    <row r="82" spans="1:19" ht="15.75" customHeight="1" x14ac:dyDescent="0.25">
      <c r="A82" s="57">
        <v>2</v>
      </c>
      <c r="B82" s="57">
        <v>1006</v>
      </c>
      <c r="C82" s="71">
        <v>1008</v>
      </c>
      <c r="D82" s="72" t="s">
        <v>174</v>
      </c>
      <c r="E82" s="39">
        <v>103741073</v>
      </c>
      <c r="F82" s="39">
        <v>103741125</v>
      </c>
      <c r="G82" s="39"/>
      <c r="H82" s="61">
        <f t="shared" si="2"/>
        <v>-52</v>
      </c>
      <c r="I82" s="63">
        <v>44163</v>
      </c>
      <c r="J82" s="64" t="s">
        <v>96</v>
      </c>
      <c r="K82" s="54"/>
      <c r="L82" s="65"/>
      <c r="M82" s="39">
        <f t="shared" si="3"/>
        <v>0</v>
      </c>
      <c r="N82" s="39">
        <f t="shared" si="4"/>
        <v>-52</v>
      </c>
      <c r="O82" s="54"/>
      <c r="P82" s="65">
        <f t="shared" si="5"/>
        <v>1</v>
      </c>
      <c r="Q82" s="39">
        <f t="shared" si="6"/>
        <v>30258927</v>
      </c>
      <c r="R82" s="39">
        <f t="shared" si="7"/>
        <v>30258875</v>
      </c>
      <c r="S82" s="54"/>
    </row>
    <row r="83" spans="1:19" ht="15.75" customHeight="1" x14ac:dyDescent="0.25">
      <c r="A83" s="57">
        <v>2</v>
      </c>
      <c r="B83" s="57">
        <v>1105</v>
      </c>
      <c r="C83" s="71">
        <v>1107</v>
      </c>
      <c r="D83" s="72" t="s">
        <v>175</v>
      </c>
      <c r="E83" s="39">
        <v>103941766</v>
      </c>
      <c r="F83" s="39">
        <v>0</v>
      </c>
      <c r="G83" s="39">
        <v>103941766</v>
      </c>
      <c r="H83" s="61">
        <f t="shared" si="2"/>
        <v>0</v>
      </c>
      <c r="I83" s="63">
        <v>44167</v>
      </c>
      <c r="J83" s="64" t="s">
        <v>96</v>
      </c>
      <c r="K83" s="54"/>
      <c r="L83" s="65"/>
      <c r="M83" s="39">
        <f t="shared" si="3"/>
        <v>0</v>
      </c>
      <c r="N83" s="39">
        <f t="shared" si="4"/>
        <v>0</v>
      </c>
      <c r="O83" s="54"/>
      <c r="P83" s="65">
        <f t="shared" si="5"/>
        <v>1</v>
      </c>
      <c r="Q83" s="39">
        <f t="shared" si="6"/>
        <v>30058234</v>
      </c>
      <c r="R83" s="39">
        <f t="shared" si="7"/>
        <v>30058234</v>
      </c>
      <c r="S83" s="54"/>
    </row>
    <row r="84" spans="1:19" ht="15.75" customHeight="1" x14ac:dyDescent="0.25">
      <c r="A84" s="57">
        <v>2</v>
      </c>
      <c r="B84" s="57">
        <v>1207</v>
      </c>
      <c r="C84" s="74">
        <v>1209</v>
      </c>
      <c r="D84" s="75" t="s">
        <v>176</v>
      </c>
      <c r="E84" s="39">
        <v>106037000</v>
      </c>
      <c r="F84" s="39">
        <v>0</v>
      </c>
      <c r="G84" s="39">
        <v>106037000</v>
      </c>
      <c r="H84" s="61">
        <f t="shared" si="2"/>
        <v>0</v>
      </c>
      <c r="I84" s="63"/>
      <c r="J84" s="64" t="s">
        <v>96</v>
      </c>
      <c r="K84" s="54"/>
      <c r="L84" s="65"/>
      <c r="M84" s="39">
        <f t="shared" si="3"/>
        <v>0</v>
      </c>
      <c r="N84" s="39">
        <f t="shared" si="4"/>
        <v>0</v>
      </c>
      <c r="O84" s="54"/>
      <c r="P84" s="65">
        <f t="shared" si="5"/>
        <v>1</v>
      </c>
      <c r="Q84" s="39">
        <f t="shared" si="6"/>
        <v>27963000</v>
      </c>
      <c r="R84" s="39">
        <f t="shared" si="7"/>
        <v>27963000</v>
      </c>
      <c r="S84" s="54"/>
    </row>
    <row r="85" spans="1:19" ht="15.75" customHeight="1" x14ac:dyDescent="0.25">
      <c r="A85" s="57">
        <v>2</v>
      </c>
      <c r="B85" s="57">
        <v>1202</v>
      </c>
      <c r="C85" s="71">
        <v>1212</v>
      </c>
      <c r="D85" s="72" t="s">
        <v>177</v>
      </c>
      <c r="E85" s="39">
        <v>110000000</v>
      </c>
      <c r="F85" s="39">
        <v>0</v>
      </c>
      <c r="G85" s="39">
        <v>110000000</v>
      </c>
      <c r="H85" s="61">
        <f t="shared" si="2"/>
        <v>0</v>
      </c>
      <c r="I85" s="63">
        <v>44167</v>
      </c>
      <c r="J85" s="64" t="s">
        <v>96</v>
      </c>
      <c r="K85" s="54"/>
      <c r="L85" s="65"/>
      <c r="M85" s="39">
        <f t="shared" si="3"/>
        <v>0</v>
      </c>
      <c r="N85" s="39">
        <f t="shared" si="4"/>
        <v>0</v>
      </c>
      <c r="O85" s="54"/>
      <c r="P85" s="65">
        <f t="shared" si="5"/>
        <v>1</v>
      </c>
      <c r="Q85" s="39">
        <f t="shared" si="6"/>
        <v>24000000</v>
      </c>
      <c r="R85" s="39">
        <f t="shared" si="7"/>
        <v>24000000</v>
      </c>
      <c r="S85" s="54"/>
    </row>
    <row r="86" spans="1:19" ht="15.75" customHeight="1" x14ac:dyDescent="0.25">
      <c r="A86" s="57">
        <v>2</v>
      </c>
      <c r="B86" s="57">
        <v>1203</v>
      </c>
      <c r="C86" s="71">
        <v>1213</v>
      </c>
      <c r="D86" s="72" t="s">
        <v>140</v>
      </c>
      <c r="E86" s="39">
        <v>118100000</v>
      </c>
      <c r="F86" s="39">
        <v>110000000</v>
      </c>
      <c r="G86" s="39"/>
      <c r="H86" s="61">
        <f t="shared" si="2"/>
        <v>8100000</v>
      </c>
      <c r="I86" s="63">
        <v>44242</v>
      </c>
      <c r="J86" s="64" t="s">
        <v>96</v>
      </c>
      <c r="K86" s="54"/>
      <c r="L86" s="65"/>
      <c r="M86" s="39">
        <f t="shared" si="3"/>
        <v>0</v>
      </c>
      <c r="N86" s="39">
        <f t="shared" si="4"/>
        <v>8100000</v>
      </c>
      <c r="O86" s="54"/>
      <c r="P86" s="65">
        <f t="shared" si="5"/>
        <v>1</v>
      </c>
      <c r="Q86" s="39">
        <f t="shared" si="6"/>
        <v>15900000</v>
      </c>
      <c r="R86" s="39">
        <f t="shared" si="7"/>
        <v>24000000</v>
      </c>
      <c r="S86" s="54"/>
    </row>
    <row r="87" spans="1:19" ht="15.75" customHeight="1" x14ac:dyDescent="0.25">
      <c r="A87" s="57">
        <v>2</v>
      </c>
      <c r="B87" s="57">
        <v>1306</v>
      </c>
      <c r="C87" s="71">
        <v>1308</v>
      </c>
      <c r="D87" s="72" t="s">
        <v>178</v>
      </c>
      <c r="E87" s="39">
        <v>110000000</v>
      </c>
      <c r="F87" s="39">
        <v>107745450</v>
      </c>
      <c r="G87" s="39"/>
      <c r="H87" s="61">
        <f t="shared" si="2"/>
        <v>2254550</v>
      </c>
      <c r="I87" s="63">
        <v>44142</v>
      </c>
      <c r="J87" s="64" t="s">
        <v>96</v>
      </c>
      <c r="K87" s="54"/>
      <c r="L87" s="65"/>
      <c r="M87" s="39">
        <f t="shared" si="3"/>
        <v>0</v>
      </c>
      <c r="N87" s="39">
        <f t="shared" si="4"/>
        <v>2254550</v>
      </c>
      <c r="O87" s="54"/>
      <c r="P87" s="65">
        <f t="shared" si="5"/>
        <v>1</v>
      </c>
      <c r="Q87" s="39">
        <f t="shared" si="6"/>
        <v>24000000</v>
      </c>
      <c r="R87" s="39">
        <f t="shared" si="7"/>
        <v>26254550</v>
      </c>
      <c r="S87" s="54"/>
    </row>
    <row r="88" spans="1:19" ht="15.75" customHeight="1" x14ac:dyDescent="0.25">
      <c r="A88" s="57">
        <v>2</v>
      </c>
      <c r="B88" s="57">
        <v>1307</v>
      </c>
      <c r="C88" s="71">
        <v>1309</v>
      </c>
      <c r="D88" s="72" t="s">
        <v>179</v>
      </c>
      <c r="E88" s="39">
        <v>118100000</v>
      </c>
      <c r="F88" s="39">
        <v>0</v>
      </c>
      <c r="G88" s="39"/>
      <c r="H88" s="61">
        <f t="shared" si="2"/>
        <v>118100000</v>
      </c>
      <c r="I88" s="63">
        <v>44330</v>
      </c>
      <c r="J88" s="64" t="s">
        <v>96</v>
      </c>
      <c r="K88" s="54"/>
      <c r="L88" s="65"/>
      <c r="M88" s="39">
        <f t="shared" si="3"/>
        <v>0</v>
      </c>
      <c r="N88" s="39">
        <f t="shared" si="4"/>
        <v>118100000</v>
      </c>
      <c r="O88" s="54"/>
      <c r="P88" s="65">
        <f t="shared" si="5"/>
        <v>1</v>
      </c>
      <c r="Q88" s="39">
        <f t="shared" si="6"/>
        <v>15900000</v>
      </c>
      <c r="R88" s="39">
        <f t="shared" si="7"/>
        <v>134000000</v>
      </c>
      <c r="S88" s="54"/>
    </row>
    <row r="89" spans="1:19" ht="15.75" customHeight="1" x14ac:dyDescent="0.25">
      <c r="A89" s="57">
        <v>2</v>
      </c>
      <c r="B89" s="57">
        <v>1304</v>
      </c>
      <c r="C89" s="71">
        <v>1314</v>
      </c>
      <c r="D89" s="72" t="s">
        <v>180</v>
      </c>
      <c r="E89" s="39">
        <v>118100000</v>
      </c>
      <c r="F89" s="39">
        <v>500000</v>
      </c>
      <c r="G89" s="39"/>
      <c r="H89" s="61">
        <f t="shared" si="2"/>
        <v>117600000</v>
      </c>
      <c r="I89" s="63">
        <v>44127</v>
      </c>
      <c r="J89" s="64" t="s">
        <v>96</v>
      </c>
      <c r="K89" s="54"/>
      <c r="L89" s="65"/>
      <c r="M89" s="39">
        <f t="shared" si="3"/>
        <v>0</v>
      </c>
      <c r="N89" s="39">
        <f t="shared" si="4"/>
        <v>117600000</v>
      </c>
      <c r="O89" s="54"/>
      <c r="P89" s="65">
        <f t="shared" si="5"/>
        <v>1</v>
      </c>
      <c r="Q89" s="39">
        <f t="shared" si="6"/>
        <v>15900000</v>
      </c>
      <c r="R89" s="39">
        <f t="shared" si="7"/>
        <v>133500000</v>
      </c>
      <c r="S89" s="54"/>
    </row>
    <row r="90" spans="1:19" ht="15.75" customHeight="1" x14ac:dyDescent="0.25">
      <c r="A90" s="57">
        <v>2</v>
      </c>
      <c r="B90" s="57">
        <v>1407</v>
      </c>
      <c r="C90" s="71">
        <v>1409</v>
      </c>
      <c r="D90" s="72" t="s">
        <v>162</v>
      </c>
      <c r="E90" s="39">
        <v>112506573</v>
      </c>
      <c r="F90" s="39">
        <v>106537000</v>
      </c>
      <c r="G90" s="39"/>
      <c r="H90" s="61">
        <f t="shared" si="2"/>
        <v>5969573</v>
      </c>
      <c r="I90" s="63">
        <v>44671</v>
      </c>
      <c r="J90" s="64" t="s">
        <v>96</v>
      </c>
      <c r="K90" s="54"/>
      <c r="L90" s="65"/>
      <c r="M90" s="39">
        <f t="shared" si="3"/>
        <v>0</v>
      </c>
      <c r="N90" s="39">
        <f t="shared" si="4"/>
        <v>5969573</v>
      </c>
      <c r="O90" s="54"/>
      <c r="P90" s="65">
        <f t="shared" si="5"/>
        <v>1</v>
      </c>
      <c r="Q90" s="39">
        <f t="shared" si="6"/>
        <v>21493427</v>
      </c>
      <c r="R90" s="39">
        <f t="shared" si="7"/>
        <v>27463000</v>
      </c>
      <c r="S90" s="54"/>
    </row>
    <row r="91" spans="1:19" ht="15.75" customHeight="1" x14ac:dyDescent="0.25">
      <c r="A91" s="57">
        <v>2</v>
      </c>
      <c r="B91" s="57">
        <v>1404</v>
      </c>
      <c r="C91" s="71">
        <v>1414</v>
      </c>
      <c r="D91" s="72" t="s">
        <v>162</v>
      </c>
      <c r="E91" s="39">
        <v>118100000</v>
      </c>
      <c r="F91" s="39">
        <v>88670992.129999995</v>
      </c>
      <c r="G91" s="39"/>
      <c r="H91" s="61">
        <f t="shared" si="2"/>
        <v>29429007.870000005</v>
      </c>
      <c r="I91" s="63"/>
      <c r="J91" s="64" t="s">
        <v>96</v>
      </c>
      <c r="K91" s="54"/>
      <c r="L91" s="65"/>
      <c r="M91" s="39">
        <f t="shared" si="3"/>
        <v>0</v>
      </c>
      <c r="N91" s="39">
        <f t="shared" si="4"/>
        <v>29429007.870000005</v>
      </c>
      <c r="O91" s="54"/>
      <c r="P91" s="65">
        <f t="shared" si="5"/>
        <v>1</v>
      </c>
      <c r="Q91" s="39">
        <f t="shared" si="6"/>
        <v>15900000</v>
      </c>
      <c r="R91" s="39">
        <f t="shared" si="7"/>
        <v>45329007.870000005</v>
      </c>
      <c r="S91" s="54"/>
    </row>
    <row r="92" spans="1:19" ht="15.75" customHeight="1" x14ac:dyDescent="0.25">
      <c r="A92" s="57">
        <v>4</v>
      </c>
      <c r="B92" s="57">
        <v>105</v>
      </c>
      <c r="C92" s="57">
        <v>123</v>
      </c>
      <c r="D92" s="59" t="s">
        <v>181</v>
      </c>
      <c r="E92" s="39">
        <v>121767000</v>
      </c>
      <c r="F92" s="39">
        <v>51789267</v>
      </c>
      <c r="G92" s="39"/>
      <c r="H92" s="61">
        <f t="shared" si="2"/>
        <v>69977733</v>
      </c>
      <c r="I92" s="78"/>
      <c r="J92" s="64" t="s">
        <v>96</v>
      </c>
      <c r="K92" s="54"/>
      <c r="L92" s="65">
        <v>1</v>
      </c>
      <c r="M92" s="39">
        <f t="shared" si="3"/>
        <v>51789267</v>
      </c>
      <c r="N92" s="39">
        <f t="shared" si="4"/>
        <v>174000000</v>
      </c>
      <c r="O92" s="54"/>
      <c r="P92" s="65">
        <f t="shared" si="5"/>
        <v>1</v>
      </c>
      <c r="Q92" s="39">
        <f t="shared" si="6"/>
        <v>12233000</v>
      </c>
      <c r="R92" s="39">
        <f t="shared" si="7"/>
        <v>82210733</v>
      </c>
      <c r="S92" s="54"/>
    </row>
    <row r="93" spans="1:19" ht="15.75" customHeight="1" x14ac:dyDescent="0.25">
      <c r="A93" s="57">
        <v>4</v>
      </c>
      <c r="B93" s="57">
        <v>106</v>
      </c>
      <c r="C93" s="58">
        <v>124</v>
      </c>
      <c r="D93" s="59" t="s">
        <v>182</v>
      </c>
      <c r="E93" s="39">
        <v>120758768</v>
      </c>
      <c r="F93" s="39">
        <v>0</v>
      </c>
      <c r="G93" s="39">
        <v>68888332</v>
      </c>
      <c r="H93" s="61">
        <f t="shared" si="2"/>
        <v>51870436</v>
      </c>
      <c r="I93" s="78"/>
      <c r="J93" s="64" t="s">
        <v>96</v>
      </c>
      <c r="K93" s="54"/>
      <c r="L93" s="65">
        <v>1</v>
      </c>
      <c r="M93" s="39">
        <f t="shared" si="3"/>
        <v>68888332</v>
      </c>
      <c r="N93" s="39">
        <f t="shared" si="4"/>
        <v>174000000</v>
      </c>
      <c r="O93" s="54"/>
      <c r="P93" s="54"/>
      <c r="Q93" s="54"/>
      <c r="R93" s="54"/>
      <c r="S93" s="54"/>
    </row>
    <row r="94" spans="1:19" ht="15.75" customHeight="1" x14ac:dyDescent="0.25">
      <c r="A94" s="57">
        <v>4</v>
      </c>
      <c r="B94" s="57">
        <v>103</v>
      </c>
      <c r="C94" s="58">
        <v>129</v>
      </c>
      <c r="D94" s="59" t="s">
        <v>183</v>
      </c>
      <c r="E94" s="39">
        <v>116158768</v>
      </c>
      <c r="F94" s="39">
        <v>29044467</v>
      </c>
      <c r="G94" s="39"/>
      <c r="H94" s="61">
        <f t="shared" si="2"/>
        <v>87114301</v>
      </c>
      <c r="I94" s="78"/>
      <c r="J94" s="64" t="s">
        <v>96</v>
      </c>
      <c r="K94" s="54"/>
      <c r="L94" s="65">
        <v>1</v>
      </c>
      <c r="M94" s="39">
        <f t="shared" si="3"/>
        <v>29044467</v>
      </c>
      <c r="N94" s="39">
        <f t="shared" si="4"/>
        <v>174000000</v>
      </c>
      <c r="O94" s="54"/>
      <c r="P94" s="54"/>
      <c r="Q94" s="54"/>
      <c r="R94" s="54"/>
      <c r="S94" s="54"/>
    </row>
    <row r="95" spans="1:19" ht="15.75" customHeight="1" x14ac:dyDescent="0.25">
      <c r="A95" s="57">
        <v>4</v>
      </c>
      <c r="B95" s="57">
        <v>104</v>
      </c>
      <c r="C95" s="58">
        <v>130</v>
      </c>
      <c r="D95" s="59" t="s">
        <v>184</v>
      </c>
      <c r="E95" s="39">
        <v>121767000</v>
      </c>
      <c r="F95" s="39">
        <v>30422567</v>
      </c>
      <c r="G95" s="39"/>
      <c r="H95" s="61">
        <f t="shared" si="2"/>
        <v>91344433</v>
      </c>
      <c r="I95" s="78"/>
      <c r="J95" s="64" t="s">
        <v>96</v>
      </c>
      <c r="K95" s="54"/>
      <c r="L95" s="65">
        <v>1</v>
      </c>
      <c r="M95" s="39">
        <f t="shared" si="3"/>
        <v>30422567</v>
      </c>
      <c r="N95" s="39">
        <f t="shared" si="4"/>
        <v>174000000</v>
      </c>
      <c r="O95" s="54"/>
      <c r="P95" s="54"/>
      <c r="Q95" s="54"/>
      <c r="R95" s="54"/>
      <c r="S95" s="54"/>
    </row>
    <row r="96" spans="1:19" ht="15.75" customHeight="1" x14ac:dyDescent="0.25">
      <c r="A96" s="57">
        <v>4</v>
      </c>
      <c r="B96" s="57">
        <v>205</v>
      </c>
      <c r="C96" s="58">
        <v>223</v>
      </c>
      <c r="D96" s="59" t="s">
        <v>185</v>
      </c>
      <c r="E96" s="39">
        <v>99000000</v>
      </c>
      <c r="F96" s="39">
        <v>99000000</v>
      </c>
      <c r="G96" s="39"/>
      <c r="H96" s="61">
        <f t="shared" si="2"/>
        <v>0</v>
      </c>
      <c r="I96" s="78"/>
      <c r="J96" s="64" t="s">
        <v>96</v>
      </c>
      <c r="K96" s="54"/>
      <c r="L96" s="65">
        <v>1</v>
      </c>
      <c r="M96" s="39">
        <f t="shared" si="3"/>
        <v>99000000</v>
      </c>
      <c r="N96" s="39">
        <f t="shared" si="4"/>
        <v>174000000</v>
      </c>
      <c r="O96" s="54"/>
      <c r="P96" s="54"/>
      <c r="Q96" s="54"/>
      <c r="R96" s="54"/>
      <c r="S96" s="54"/>
    </row>
    <row r="97" spans="1:19" ht="15.75" customHeight="1" x14ac:dyDescent="0.25">
      <c r="A97" s="57">
        <v>4</v>
      </c>
      <c r="B97" s="57">
        <v>207</v>
      </c>
      <c r="C97" s="58">
        <v>225</v>
      </c>
      <c r="D97" s="59" t="s">
        <v>186</v>
      </c>
      <c r="E97" s="39">
        <v>50000000</v>
      </c>
      <c r="F97" s="39">
        <v>200000</v>
      </c>
      <c r="G97" s="39">
        <v>50000000</v>
      </c>
      <c r="H97" s="61">
        <f t="shared" si="2"/>
        <v>-200000</v>
      </c>
      <c r="I97" s="78"/>
      <c r="J97" s="64" t="s">
        <v>96</v>
      </c>
      <c r="K97" s="54"/>
      <c r="L97" s="65">
        <v>1</v>
      </c>
      <c r="M97" s="39">
        <f t="shared" si="3"/>
        <v>50200000</v>
      </c>
      <c r="N97" s="39">
        <f t="shared" si="4"/>
        <v>174000000</v>
      </c>
      <c r="O97" s="54"/>
      <c r="P97" s="54"/>
      <c r="Q97" s="54"/>
      <c r="R97" s="54"/>
      <c r="S97" s="54"/>
    </row>
    <row r="98" spans="1:19" ht="15.75" customHeight="1" x14ac:dyDescent="0.25">
      <c r="A98" s="57">
        <v>4</v>
      </c>
      <c r="B98" s="57">
        <v>208</v>
      </c>
      <c r="C98" s="58">
        <v>226</v>
      </c>
      <c r="D98" s="59" t="s">
        <v>187</v>
      </c>
      <c r="E98" s="39">
        <v>50000000</v>
      </c>
      <c r="F98" s="39">
        <v>0</v>
      </c>
      <c r="G98" s="39">
        <v>50000000</v>
      </c>
      <c r="H98" s="61">
        <f t="shared" si="2"/>
        <v>0</v>
      </c>
      <c r="I98" s="78"/>
      <c r="J98" s="64" t="s">
        <v>96</v>
      </c>
      <c r="K98" s="54"/>
      <c r="L98" s="65">
        <v>1</v>
      </c>
      <c r="M98" s="39">
        <f t="shared" si="3"/>
        <v>50000000</v>
      </c>
      <c r="N98" s="39">
        <f t="shared" si="4"/>
        <v>174000000</v>
      </c>
      <c r="O98" s="54"/>
      <c r="P98" s="54"/>
      <c r="Q98" s="54"/>
      <c r="R98" s="54"/>
      <c r="S98" s="54"/>
    </row>
    <row r="99" spans="1:19" ht="15.75" customHeight="1" x14ac:dyDescent="0.25">
      <c r="A99" s="57">
        <v>4</v>
      </c>
      <c r="B99" s="57">
        <v>201</v>
      </c>
      <c r="C99" s="58">
        <v>227</v>
      </c>
      <c r="D99" s="59" t="s">
        <v>188</v>
      </c>
      <c r="E99" s="39">
        <v>104697178</v>
      </c>
      <c r="F99" s="39">
        <v>27000000</v>
      </c>
      <c r="G99" s="39"/>
      <c r="H99" s="61">
        <f t="shared" si="2"/>
        <v>77697178</v>
      </c>
      <c r="I99" s="78"/>
      <c r="J99" s="64" t="s">
        <v>96</v>
      </c>
      <c r="K99" s="54"/>
      <c r="L99" s="65">
        <v>1</v>
      </c>
      <c r="M99" s="39">
        <f t="shared" si="3"/>
        <v>27000000</v>
      </c>
      <c r="N99" s="39">
        <f t="shared" si="4"/>
        <v>174000000</v>
      </c>
      <c r="O99" s="54"/>
      <c r="P99" s="54"/>
      <c r="Q99" s="54"/>
      <c r="R99" s="54"/>
      <c r="S99" s="54"/>
    </row>
    <row r="100" spans="1:19" ht="15.75" customHeight="1" x14ac:dyDescent="0.25">
      <c r="A100" s="57">
        <v>4</v>
      </c>
      <c r="B100" s="57">
        <v>202</v>
      </c>
      <c r="C100" s="58">
        <v>228</v>
      </c>
      <c r="D100" s="72" t="s">
        <v>189</v>
      </c>
      <c r="E100" s="39">
        <v>50000000</v>
      </c>
      <c r="F100" s="39">
        <v>0</v>
      </c>
      <c r="G100" s="39">
        <v>50000000</v>
      </c>
      <c r="H100" s="61">
        <f t="shared" si="2"/>
        <v>0</v>
      </c>
      <c r="I100" s="78"/>
      <c r="J100" s="64" t="s">
        <v>96</v>
      </c>
      <c r="K100" s="54"/>
      <c r="L100" s="65">
        <v>1</v>
      </c>
      <c r="M100" s="39">
        <f t="shared" si="3"/>
        <v>50000000</v>
      </c>
      <c r="N100" s="39">
        <f t="shared" si="4"/>
        <v>174000000</v>
      </c>
      <c r="O100" s="54"/>
      <c r="P100" s="54"/>
      <c r="Q100" s="54"/>
      <c r="R100" s="54"/>
      <c r="S100" s="54"/>
    </row>
    <row r="101" spans="1:19" ht="15.75" customHeight="1" x14ac:dyDescent="0.25">
      <c r="A101" s="57">
        <v>4</v>
      </c>
      <c r="B101" s="57">
        <v>203</v>
      </c>
      <c r="C101" s="58">
        <v>229</v>
      </c>
      <c r="D101" s="59" t="s">
        <v>190</v>
      </c>
      <c r="E101" s="39">
        <v>136949684</v>
      </c>
      <c r="F101" s="39">
        <v>34237421</v>
      </c>
      <c r="G101" s="39"/>
      <c r="H101" s="61">
        <f t="shared" si="2"/>
        <v>102712263</v>
      </c>
      <c r="I101" s="78"/>
      <c r="J101" s="64" t="s">
        <v>96</v>
      </c>
      <c r="K101" s="54"/>
      <c r="L101" s="65">
        <v>1</v>
      </c>
      <c r="M101" s="39">
        <f t="shared" si="3"/>
        <v>34237421</v>
      </c>
      <c r="N101" s="39">
        <f t="shared" si="4"/>
        <v>174000000</v>
      </c>
      <c r="O101" s="54"/>
      <c r="P101" s="54"/>
      <c r="Q101" s="54"/>
      <c r="R101" s="54"/>
      <c r="S101" s="54"/>
    </row>
    <row r="102" spans="1:19" ht="15.75" customHeight="1" x14ac:dyDescent="0.25">
      <c r="A102" s="57">
        <v>4</v>
      </c>
      <c r="B102" s="57">
        <v>204</v>
      </c>
      <c r="C102" s="58">
        <v>230</v>
      </c>
      <c r="D102" s="59" t="s">
        <v>191</v>
      </c>
      <c r="E102" s="39">
        <v>60000000</v>
      </c>
      <c r="F102" s="39">
        <v>60000000</v>
      </c>
      <c r="G102" s="39"/>
      <c r="H102" s="61">
        <f t="shared" si="2"/>
        <v>0</v>
      </c>
      <c r="I102" s="78"/>
      <c r="J102" s="64" t="s">
        <v>96</v>
      </c>
      <c r="K102" s="54"/>
      <c r="L102" s="65">
        <v>1</v>
      </c>
      <c r="M102" s="39">
        <f t="shared" si="3"/>
        <v>60000000</v>
      </c>
      <c r="N102" s="39">
        <f t="shared" si="4"/>
        <v>174000000</v>
      </c>
      <c r="O102" s="54"/>
      <c r="P102" s="54"/>
      <c r="Q102" s="54"/>
      <c r="R102" s="54"/>
      <c r="S102" s="54"/>
    </row>
    <row r="103" spans="1:19" ht="15.75" customHeight="1" x14ac:dyDescent="0.25">
      <c r="A103" s="57">
        <v>4</v>
      </c>
      <c r="B103" s="57">
        <v>305</v>
      </c>
      <c r="C103" s="58">
        <v>323</v>
      </c>
      <c r="D103" s="59" t="s">
        <v>192</v>
      </c>
      <c r="E103" s="39">
        <v>119767000</v>
      </c>
      <c r="F103" s="39">
        <v>27720000</v>
      </c>
      <c r="G103" s="39"/>
      <c r="H103" s="61">
        <f t="shared" si="2"/>
        <v>92047000</v>
      </c>
      <c r="I103" s="78"/>
      <c r="J103" s="64" t="s">
        <v>96</v>
      </c>
      <c r="K103" s="54"/>
      <c r="L103" s="65">
        <v>1</v>
      </c>
      <c r="M103" s="39">
        <f t="shared" si="3"/>
        <v>27720000</v>
      </c>
      <c r="N103" s="39">
        <f t="shared" si="4"/>
        <v>174000000</v>
      </c>
      <c r="O103" s="54"/>
      <c r="P103" s="54"/>
      <c r="Q103" s="54"/>
      <c r="R103" s="54"/>
      <c r="S103" s="54"/>
    </row>
    <row r="104" spans="1:19" ht="15.75" customHeight="1" x14ac:dyDescent="0.25">
      <c r="A104" s="57">
        <v>4</v>
      </c>
      <c r="B104" s="57">
        <v>306</v>
      </c>
      <c r="C104" s="58">
        <v>324</v>
      </c>
      <c r="D104" s="59" t="s">
        <v>193</v>
      </c>
      <c r="E104" s="39">
        <v>119767000</v>
      </c>
      <c r="F104" s="39">
        <v>74353413</v>
      </c>
      <c r="G104" s="39"/>
      <c r="H104" s="61">
        <f t="shared" si="2"/>
        <v>45413587</v>
      </c>
      <c r="I104" s="78"/>
      <c r="J104" s="64" t="s">
        <v>96</v>
      </c>
      <c r="K104" s="54"/>
      <c r="L104" s="65">
        <v>1</v>
      </c>
      <c r="M104" s="39">
        <f t="shared" si="3"/>
        <v>74353413</v>
      </c>
      <c r="N104" s="39">
        <f t="shared" si="4"/>
        <v>174000000</v>
      </c>
      <c r="O104" s="54"/>
      <c r="P104" s="54"/>
      <c r="Q104" s="54"/>
      <c r="R104" s="54"/>
      <c r="S104" s="54"/>
    </row>
    <row r="105" spans="1:19" ht="15.75" customHeight="1" x14ac:dyDescent="0.25">
      <c r="A105" s="57">
        <v>4</v>
      </c>
      <c r="B105" s="57">
        <v>307</v>
      </c>
      <c r="C105" s="58">
        <v>325</v>
      </c>
      <c r="D105" s="59" t="s">
        <v>194</v>
      </c>
      <c r="E105" s="39">
        <v>119767000</v>
      </c>
      <c r="F105" s="39">
        <v>29941750</v>
      </c>
      <c r="G105" s="39"/>
      <c r="H105" s="61">
        <f t="shared" si="2"/>
        <v>89825250</v>
      </c>
      <c r="I105" s="78"/>
      <c r="J105" s="64" t="s">
        <v>96</v>
      </c>
      <c r="K105" s="54"/>
      <c r="L105" s="65">
        <v>1</v>
      </c>
      <c r="M105" s="39">
        <f t="shared" si="3"/>
        <v>29941750</v>
      </c>
      <c r="N105" s="39">
        <f t="shared" si="4"/>
        <v>174000000</v>
      </c>
      <c r="O105" s="54"/>
      <c r="P105" s="54"/>
      <c r="Q105" s="54"/>
      <c r="R105" s="54"/>
      <c r="S105" s="54"/>
    </row>
    <row r="106" spans="1:19" ht="15.75" customHeight="1" x14ac:dyDescent="0.25">
      <c r="A106" s="57">
        <v>4</v>
      </c>
      <c r="B106" s="57">
        <v>308</v>
      </c>
      <c r="C106" s="58">
        <v>326</v>
      </c>
      <c r="D106" s="59" t="s">
        <v>195</v>
      </c>
      <c r="E106" s="39">
        <v>119767000</v>
      </c>
      <c r="F106" s="39">
        <v>23080000</v>
      </c>
      <c r="G106" s="39"/>
      <c r="H106" s="61">
        <f t="shared" si="2"/>
        <v>96687000</v>
      </c>
      <c r="I106" s="78"/>
      <c r="J106" s="64" t="s">
        <v>96</v>
      </c>
      <c r="K106" s="54"/>
      <c r="L106" s="65">
        <v>1</v>
      </c>
      <c r="M106" s="39">
        <f t="shared" si="3"/>
        <v>23080000</v>
      </c>
      <c r="N106" s="39">
        <f t="shared" si="4"/>
        <v>174000000</v>
      </c>
      <c r="O106" s="54"/>
      <c r="P106" s="54"/>
      <c r="Q106" s="54"/>
      <c r="R106" s="54"/>
      <c r="S106" s="54"/>
    </row>
    <row r="107" spans="1:19" ht="15.75" customHeight="1" x14ac:dyDescent="0.25">
      <c r="A107" s="57">
        <v>4</v>
      </c>
      <c r="B107" s="57">
        <v>301</v>
      </c>
      <c r="C107" s="58">
        <v>327</v>
      </c>
      <c r="D107" s="59" t="s">
        <v>196</v>
      </c>
      <c r="E107" s="39">
        <v>176155000</v>
      </c>
      <c r="F107" s="39">
        <v>5954298</v>
      </c>
      <c r="G107" s="39"/>
      <c r="H107" s="61">
        <f t="shared" si="2"/>
        <v>170200702</v>
      </c>
      <c r="I107" s="78"/>
      <c r="J107" s="64" t="s">
        <v>96</v>
      </c>
      <c r="K107" s="54"/>
      <c r="L107" s="65">
        <v>1</v>
      </c>
      <c r="M107" s="39">
        <f t="shared" si="3"/>
        <v>5954298</v>
      </c>
      <c r="N107" s="39">
        <f t="shared" si="4"/>
        <v>174000000</v>
      </c>
      <c r="O107" s="54"/>
      <c r="P107" s="54"/>
      <c r="Q107" s="54"/>
      <c r="R107" s="54"/>
      <c r="S107" s="54"/>
    </row>
    <row r="108" spans="1:19" ht="15.75" customHeight="1" x14ac:dyDescent="0.25">
      <c r="A108" s="57">
        <v>4</v>
      </c>
      <c r="B108" s="57">
        <v>302</v>
      </c>
      <c r="C108" s="58">
        <v>328</v>
      </c>
      <c r="D108" s="59" t="s">
        <v>197</v>
      </c>
      <c r="E108" s="39">
        <v>176155000</v>
      </c>
      <c r="F108" s="39">
        <v>6065898</v>
      </c>
      <c r="G108" s="39"/>
      <c r="H108" s="61">
        <f t="shared" si="2"/>
        <v>170089102</v>
      </c>
      <c r="I108" s="78"/>
      <c r="J108" s="64" t="s">
        <v>96</v>
      </c>
      <c r="K108" s="54"/>
      <c r="L108" s="65">
        <v>1</v>
      </c>
      <c r="M108" s="39">
        <f t="shared" si="3"/>
        <v>6065898</v>
      </c>
      <c r="N108" s="39">
        <f t="shared" si="4"/>
        <v>174000000</v>
      </c>
      <c r="O108" s="54"/>
      <c r="P108" s="54"/>
      <c r="Q108" s="54"/>
      <c r="R108" s="54"/>
      <c r="S108" s="54"/>
    </row>
    <row r="109" spans="1:19" ht="15.75" customHeight="1" x14ac:dyDescent="0.25">
      <c r="A109" s="57">
        <v>4</v>
      </c>
      <c r="B109" s="57">
        <v>303</v>
      </c>
      <c r="C109" s="58">
        <v>329</v>
      </c>
      <c r="D109" s="59" t="s">
        <v>198</v>
      </c>
      <c r="E109" s="39">
        <v>110506573</v>
      </c>
      <c r="F109" s="39">
        <v>27630150</v>
      </c>
      <c r="G109" s="39"/>
      <c r="H109" s="61">
        <f t="shared" si="2"/>
        <v>82876423</v>
      </c>
      <c r="I109" s="78"/>
      <c r="J109" s="64" t="s">
        <v>96</v>
      </c>
      <c r="K109" s="54"/>
      <c r="L109" s="65">
        <v>1</v>
      </c>
      <c r="M109" s="39">
        <f t="shared" si="3"/>
        <v>27630150</v>
      </c>
      <c r="N109" s="39">
        <f t="shared" si="4"/>
        <v>174000000</v>
      </c>
      <c r="O109" s="54"/>
      <c r="P109" s="54"/>
      <c r="Q109" s="54"/>
      <c r="R109" s="54"/>
      <c r="S109" s="54"/>
    </row>
    <row r="110" spans="1:19" ht="15.75" customHeight="1" x14ac:dyDescent="0.25">
      <c r="A110" s="57">
        <v>4</v>
      </c>
      <c r="B110" s="57">
        <v>304</v>
      </c>
      <c r="C110" s="58">
        <v>330</v>
      </c>
      <c r="D110" s="59" t="s">
        <v>199</v>
      </c>
      <c r="E110" s="39">
        <v>105906573</v>
      </c>
      <c r="F110" s="39">
        <v>26502000</v>
      </c>
      <c r="G110" s="39"/>
      <c r="H110" s="61">
        <f t="shared" si="2"/>
        <v>79404573</v>
      </c>
      <c r="I110" s="78"/>
      <c r="J110" s="64" t="s">
        <v>96</v>
      </c>
      <c r="K110" s="54"/>
      <c r="L110" s="65">
        <v>1</v>
      </c>
      <c r="M110" s="39">
        <f t="shared" si="3"/>
        <v>26502000</v>
      </c>
      <c r="N110" s="39">
        <f t="shared" si="4"/>
        <v>174000000</v>
      </c>
      <c r="O110" s="54"/>
      <c r="P110" s="54"/>
      <c r="Q110" s="54"/>
      <c r="R110" s="54"/>
      <c r="S110" s="54"/>
    </row>
    <row r="111" spans="1:19" ht="15.75" customHeight="1" x14ac:dyDescent="0.25">
      <c r="A111" s="57">
        <v>4</v>
      </c>
      <c r="B111" s="57">
        <v>405</v>
      </c>
      <c r="C111" s="58">
        <v>423</v>
      </c>
      <c r="D111" s="59" t="s">
        <v>200</v>
      </c>
      <c r="E111" s="39">
        <v>119767000</v>
      </c>
      <c r="F111" s="39">
        <v>29942000</v>
      </c>
      <c r="G111" s="39"/>
      <c r="H111" s="61">
        <f t="shared" si="2"/>
        <v>89825000</v>
      </c>
      <c r="I111" s="78"/>
      <c r="J111" s="64" t="s">
        <v>96</v>
      </c>
      <c r="K111" s="54"/>
      <c r="L111" s="65">
        <v>1</v>
      </c>
      <c r="M111" s="39">
        <f t="shared" si="3"/>
        <v>29942000</v>
      </c>
      <c r="N111" s="39">
        <f t="shared" si="4"/>
        <v>174000000</v>
      </c>
      <c r="O111" s="54"/>
      <c r="P111" s="54"/>
      <c r="Q111" s="54"/>
      <c r="R111" s="54"/>
      <c r="S111" s="54"/>
    </row>
    <row r="112" spans="1:19" ht="15.75" customHeight="1" x14ac:dyDescent="0.25">
      <c r="A112" s="57">
        <v>4</v>
      </c>
      <c r="B112" s="57">
        <v>406</v>
      </c>
      <c r="C112" s="58">
        <v>424</v>
      </c>
      <c r="D112" s="59" t="s">
        <v>201</v>
      </c>
      <c r="E112" s="39">
        <v>117385516</v>
      </c>
      <c r="F112" s="39">
        <v>18080017</v>
      </c>
      <c r="G112" s="39"/>
      <c r="H112" s="61">
        <f t="shared" si="2"/>
        <v>99305499</v>
      </c>
      <c r="I112" s="78"/>
      <c r="J112" s="64" t="s">
        <v>96</v>
      </c>
      <c r="K112" s="54"/>
      <c r="L112" s="65">
        <v>1</v>
      </c>
      <c r="M112" s="39">
        <f t="shared" si="3"/>
        <v>18080017</v>
      </c>
      <c r="N112" s="39">
        <f t="shared" si="4"/>
        <v>174000000</v>
      </c>
      <c r="O112" s="54"/>
      <c r="P112" s="54"/>
      <c r="Q112" s="54"/>
      <c r="R112" s="54"/>
      <c r="S112" s="54"/>
    </row>
    <row r="113" spans="1:19" ht="15.75" customHeight="1" x14ac:dyDescent="0.25">
      <c r="A113" s="57">
        <v>4</v>
      </c>
      <c r="B113" s="57">
        <v>407</v>
      </c>
      <c r="C113" s="58">
        <v>425</v>
      </c>
      <c r="D113" s="59" t="s">
        <v>202</v>
      </c>
      <c r="E113" s="39">
        <v>110512573</v>
      </c>
      <c r="F113" s="39">
        <v>69322644</v>
      </c>
      <c r="G113" s="39"/>
      <c r="H113" s="61">
        <f t="shared" si="2"/>
        <v>41189929</v>
      </c>
      <c r="I113" s="78"/>
      <c r="J113" s="64" t="s">
        <v>96</v>
      </c>
      <c r="K113" s="54"/>
      <c r="L113" s="65">
        <v>1</v>
      </c>
      <c r="M113" s="39">
        <f t="shared" si="3"/>
        <v>69322644</v>
      </c>
      <c r="N113" s="39">
        <f t="shared" si="4"/>
        <v>174000000</v>
      </c>
      <c r="O113" s="54"/>
      <c r="P113" s="54"/>
      <c r="Q113" s="54"/>
      <c r="R113" s="54"/>
      <c r="S113" s="54"/>
    </row>
    <row r="114" spans="1:19" ht="15.75" customHeight="1" x14ac:dyDescent="0.25">
      <c r="A114" s="57">
        <v>4</v>
      </c>
      <c r="B114" s="57">
        <v>408</v>
      </c>
      <c r="C114" s="58">
        <v>426</v>
      </c>
      <c r="D114" s="59" t="s">
        <v>203</v>
      </c>
      <c r="E114" s="39">
        <v>119767000</v>
      </c>
      <c r="F114" s="39">
        <v>29950000</v>
      </c>
      <c r="G114" s="39"/>
      <c r="H114" s="61">
        <f t="shared" si="2"/>
        <v>89817000</v>
      </c>
      <c r="I114" s="78"/>
      <c r="J114" s="64" t="s">
        <v>96</v>
      </c>
      <c r="K114" s="54"/>
      <c r="L114" s="65">
        <v>1</v>
      </c>
      <c r="M114" s="39">
        <f t="shared" si="3"/>
        <v>29950000</v>
      </c>
      <c r="N114" s="39">
        <f t="shared" si="4"/>
        <v>174000000</v>
      </c>
      <c r="O114" s="54"/>
      <c r="P114" s="54"/>
      <c r="Q114" s="54"/>
      <c r="R114" s="54"/>
      <c r="S114" s="54"/>
    </row>
    <row r="115" spans="1:19" ht="15.75" customHeight="1" x14ac:dyDescent="0.25">
      <c r="A115" s="57">
        <v>4</v>
      </c>
      <c r="B115" s="57">
        <v>401</v>
      </c>
      <c r="C115" s="58">
        <v>427</v>
      </c>
      <c r="D115" s="59" t="s">
        <v>204</v>
      </c>
      <c r="E115" s="39">
        <v>119767000</v>
      </c>
      <c r="F115" s="39">
        <v>35575000</v>
      </c>
      <c r="G115" s="39"/>
      <c r="H115" s="61">
        <f t="shared" si="2"/>
        <v>84192000</v>
      </c>
      <c r="I115" s="78"/>
      <c r="J115" s="64" t="s">
        <v>96</v>
      </c>
      <c r="K115" s="54"/>
      <c r="L115" s="65">
        <v>1</v>
      </c>
      <c r="M115" s="39">
        <f t="shared" si="3"/>
        <v>35575000</v>
      </c>
      <c r="N115" s="39">
        <f t="shared" si="4"/>
        <v>174000000</v>
      </c>
      <c r="O115" s="54"/>
      <c r="P115" s="54"/>
      <c r="Q115" s="54"/>
      <c r="R115" s="54"/>
      <c r="S115" s="54"/>
    </row>
    <row r="116" spans="1:19" ht="15.75" customHeight="1" x14ac:dyDescent="0.25">
      <c r="A116" s="57">
        <v>4</v>
      </c>
      <c r="B116" s="57">
        <v>402</v>
      </c>
      <c r="C116" s="58">
        <v>428</v>
      </c>
      <c r="D116" s="59" t="s">
        <v>205</v>
      </c>
      <c r="E116" s="39">
        <v>119767000</v>
      </c>
      <c r="F116" s="39">
        <v>23080000</v>
      </c>
      <c r="G116" s="39"/>
      <c r="H116" s="61">
        <f t="shared" si="2"/>
        <v>96687000</v>
      </c>
      <c r="I116" s="78"/>
      <c r="J116" s="64" t="s">
        <v>96</v>
      </c>
      <c r="K116" s="54"/>
      <c r="L116" s="65">
        <v>1</v>
      </c>
      <c r="M116" s="39">
        <f t="shared" si="3"/>
        <v>23080000</v>
      </c>
      <c r="N116" s="39">
        <f t="shared" si="4"/>
        <v>174000000</v>
      </c>
      <c r="O116" s="54"/>
      <c r="P116" s="54"/>
      <c r="Q116" s="54"/>
      <c r="R116" s="54"/>
      <c r="S116" s="54"/>
    </row>
    <row r="117" spans="1:19" ht="15.75" customHeight="1" x14ac:dyDescent="0.25">
      <c r="A117" s="57">
        <v>4</v>
      </c>
      <c r="B117" s="57">
        <v>403</v>
      </c>
      <c r="C117" s="58">
        <v>429</v>
      </c>
      <c r="D117" s="59" t="s">
        <v>206</v>
      </c>
      <c r="E117" s="39">
        <v>119767000</v>
      </c>
      <c r="F117" s="39">
        <v>29941750</v>
      </c>
      <c r="G117" s="39"/>
      <c r="H117" s="61">
        <f t="shared" si="2"/>
        <v>89825250</v>
      </c>
      <c r="I117" s="78"/>
      <c r="J117" s="64" t="s">
        <v>96</v>
      </c>
      <c r="K117" s="54"/>
      <c r="L117" s="65">
        <v>1</v>
      </c>
      <c r="M117" s="39">
        <f t="shared" si="3"/>
        <v>29941750</v>
      </c>
      <c r="N117" s="39">
        <f t="shared" si="4"/>
        <v>174000000</v>
      </c>
      <c r="O117" s="54"/>
      <c r="P117" s="54"/>
      <c r="Q117" s="54"/>
      <c r="R117" s="54"/>
      <c r="S117" s="54"/>
    </row>
    <row r="118" spans="1:19" ht="15.75" customHeight="1" x14ac:dyDescent="0.25">
      <c r="A118" s="57">
        <v>4</v>
      </c>
      <c r="B118" s="57">
        <v>404</v>
      </c>
      <c r="C118" s="58">
        <v>430</v>
      </c>
      <c r="D118" s="59" t="s">
        <v>207</v>
      </c>
      <c r="E118" s="39">
        <v>119767000</v>
      </c>
      <c r="F118" s="39">
        <v>29991750</v>
      </c>
      <c r="G118" s="39"/>
      <c r="H118" s="61">
        <f t="shared" si="2"/>
        <v>89775250</v>
      </c>
      <c r="I118" s="78"/>
      <c r="J118" s="64" t="s">
        <v>96</v>
      </c>
      <c r="K118" s="54"/>
      <c r="L118" s="65">
        <v>1</v>
      </c>
      <c r="M118" s="39">
        <f t="shared" si="3"/>
        <v>29991750</v>
      </c>
      <c r="N118" s="39">
        <f t="shared" si="4"/>
        <v>174000000</v>
      </c>
      <c r="O118" s="54"/>
      <c r="P118" s="54"/>
      <c r="Q118" s="54"/>
      <c r="R118" s="54"/>
      <c r="S118" s="54"/>
    </row>
    <row r="119" spans="1:19" ht="15.75" customHeight="1" x14ac:dyDescent="0.25">
      <c r="A119" s="57">
        <v>4</v>
      </c>
      <c r="B119" s="57">
        <v>505</v>
      </c>
      <c r="C119" s="58">
        <v>523</v>
      </c>
      <c r="D119" s="59" t="s">
        <v>208</v>
      </c>
      <c r="E119" s="39">
        <v>119767000</v>
      </c>
      <c r="F119" s="39">
        <v>37000000</v>
      </c>
      <c r="G119" s="39"/>
      <c r="H119" s="61">
        <f t="shared" si="2"/>
        <v>82767000</v>
      </c>
      <c r="I119" s="78"/>
      <c r="J119" s="64" t="s">
        <v>96</v>
      </c>
      <c r="K119" s="54"/>
      <c r="L119" s="65">
        <v>1</v>
      </c>
      <c r="M119" s="39">
        <f t="shared" si="3"/>
        <v>37000000</v>
      </c>
      <c r="N119" s="39">
        <f t="shared" si="4"/>
        <v>174000000</v>
      </c>
      <c r="O119" s="54"/>
      <c r="P119" s="54"/>
      <c r="Q119" s="54"/>
      <c r="R119" s="54"/>
      <c r="S119" s="54"/>
    </row>
    <row r="120" spans="1:19" ht="15.75" customHeight="1" x14ac:dyDescent="0.25">
      <c r="A120" s="57">
        <v>4</v>
      </c>
      <c r="B120" s="57">
        <v>506</v>
      </c>
      <c r="C120" s="58">
        <v>524</v>
      </c>
      <c r="D120" s="59" t="s">
        <v>209</v>
      </c>
      <c r="E120" s="39">
        <v>119767000</v>
      </c>
      <c r="F120" s="39">
        <v>29942000</v>
      </c>
      <c r="G120" s="39"/>
      <c r="H120" s="61">
        <f t="shared" si="2"/>
        <v>89825000</v>
      </c>
      <c r="I120" s="78"/>
      <c r="J120" s="64" t="s">
        <v>96</v>
      </c>
      <c r="K120" s="54"/>
      <c r="L120" s="65">
        <v>1</v>
      </c>
      <c r="M120" s="39">
        <f t="shared" si="3"/>
        <v>29942000</v>
      </c>
      <c r="N120" s="39">
        <f t="shared" si="4"/>
        <v>174000000</v>
      </c>
      <c r="O120" s="54"/>
      <c r="P120" s="54"/>
      <c r="Q120" s="54"/>
      <c r="R120" s="54"/>
      <c r="S120" s="54"/>
    </row>
    <row r="121" spans="1:19" ht="15.75" customHeight="1" x14ac:dyDescent="0.25">
      <c r="A121" s="57">
        <v>4</v>
      </c>
      <c r="B121" s="57">
        <v>507</v>
      </c>
      <c r="C121" s="58">
        <v>525</v>
      </c>
      <c r="D121" s="59" t="s">
        <v>210</v>
      </c>
      <c r="E121" s="39">
        <v>144900000</v>
      </c>
      <c r="F121" s="39">
        <v>57900000</v>
      </c>
      <c r="G121" s="39"/>
      <c r="H121" s="61">
        <f t="shared" si="2"/>
        <v>87000000</v>
      </c>
      <c r="I121" s="78"/>
      <c r="J121" s="64" t="s">
        <v>96</v>
      </c>
      <c r="K121" s="54"/>
      <c r="L121" s="65">
        <v>1</v>
      </c>
      <c r="M121" s="39">
        <f t="shared" si="3"/>
        <v>57900000</v>
      </c>
      <c r="N121" s="39">
        <f t="shared" si="4"/>
        <v>174000000</v>
      </c>
      <c r="O121" s="54"/>
      <c r="P121" s="54"/>
      <c r="Q121" s="54"/>
      <c r="R121" s="54"/>
      <c r="S121" s="54"/>
    </row>
    <row r="122" spans="1:19" ht="15.75" customHeight="1" x14ac:dyDescent="0.25">
      <c r="A122" s="57">
        <v>4</v>
      </c>
      <c r="B122" s="57">
        <v>508</v>
      </c>
      <c r="C122" s="58">
        <v>526</v>
      </c>
      <c r="D122" s="59" t="s">
        <v>211</v>
      </c>
      <c r="E122" s="39">
        <v>105697178</v>
      </c>
      <c r="F122" s="39">
        <v>26424294</v>
      </c>
      <c r="G122" s="39"/>
      <c r="H122" s="61">
        <f t="shared" si="2"/>
        <v>79272884</v>
      </c>
      <c r="I122" s="78"/>
      <c r="J122" s="64" t="s">
        <v>96</v>
      </c>
      <c r="K122" s="54"/>
      <c r="L122" s="65">
        <v>1</v>
      </c>
      <c r="M122" s="39">
        <f t="shared" si="3"/>
        <v>26424294</v>
      </c>
      <c r="N122" s="39">
        <f t="shared" si="4"/>
        <v>174000000</v>
      </c>
      <c r="O122" s="54"/>
      <c r="P122" s="54"/>
      <c r="Q122" s="54"/>
      <c r="R122" s="54"/>
      <c r="S122" s="54"/>
    </row>
    <row r="123" spans="1:19" ht="15.75" customHeight="1" x14ac:dyDescent="0.25">
      <c r="A123" s="57">
        <v>4</v>
      </c>
      <c r="B123" s="57">
        <v>501</v>
      </c>
      <c r="C123" s="58">
        <v>527</v>
      </c>
      <c r="D123" s="59" t="s">
        <v>212</v>
      </c>
      <c r="E123" s="39">
        <v>118100000</v>
      </c>
      <c r="F123" s="39">
        <v>29525000</v>
      </c>
      <c r="G123" s="39"/>
      <c r="H123" s="61">
        <f t="shared" si="2"/>
        <v>88575000</v>
      </c>
      <c r="I123" s="78"/>
      <c r="J123" s="64" t="s">
        <v>96</v>
      </c>
      <c r="K123" s="54"/>
      <c r="L123" s="65">
        <v>1</v>
      </c>
      <c r="M123" s="39">
        <f t="shared" si="3"/>
        <v>29525000</v>
      </c>
      <c r="N123" s="39">
        <f t="shared" si="4"/>
        <v>174000000</v>
      </c>
      <c r="O123" s="54"/>
      <c r="P123" s="54"/>
      <c r="Q123" s="54"/>
      <c r="R123" s="54"/>
      <c r="S123" s="54"/>
    </row>
    <row r="124" spans="1:19" ht="15.75" customHeight="1" x14ac:dyDescent="0.25">
      <c r="A124" s="57">
        <v>4</v>
      </c>
      <c r="B124" s="57">
        <v>502</v>
      </c>
      <c r="C124" s="58">
        <v>528</v>
      </c>
      <c r="D124" s="59" t="s">
        <v>213</v>
      </c>
      <c r="E124" s="39">
        <v>119767000</v>
      </c>
      <c r="F124" s="39">
        <v>30030000</v>
      </c>
      <c r="G124" s="39"/>
      <c r="H124" s="61">
        <f t="shared" si="2"/>
        <v>89737000</v>
      </c>
      <c r="I124" s="78"/>
      <c r="J124" s="64" t="s">
        <v>96</v>
      </c>
      <c r="K124" s="54"/>
      <c r="L124" s="65">
        <v>1</v>
      </c>
      <c r="M124" s="39">
        <f t="shared" si="3"/>
        <v>30030000</v>
      </c>
      <c r="N124" s="39">
        <f t="shared" si="4"/>
        <v>174000000</v>
      </c>
      <c r="O124" s="54"/>
      <c r="P124" s="54"/>
      <c r="Q124" s="54"/>
      <c r="R124" s="54"/>
      <c r="S124" s="54"/>
    </row>
    <row r="125" spans="1:19" ht="15.75" customHeight="1" x14ac:dyDescent="0.25">
      <c r="A125" s="57">
        <v>4</v>
      </c>
      <c r="B125" s="57">
        <v>503</v>
      </c>
      <c r="C125" s="58">
        <v>529</v>
      </c>
      <c r="D125" s="59" t="s">
        <v>214</v>
      </c>
      <c r="E125" s="39">
        <v>106906573</v>
      </c>
      <c r="F125" s="39">
        <v>42000000</v>
      </c>
      <c r="G125" s="39"/>
      <c r="H125" s="61">
        <f t="shared" si="2"/>
        <v>64906573</v>
      </c>
      <c r="I125" s="78"/>
      <c r="J125" s="64" t="s">
        <v>96</v>
      </c>
      <c r="K125" s="54"/>
      <c r="L125" s="65">
        <v>1</v>
      </c>
      <c r="M125" s="39">
        <f t="shared" si="3"/>
        <v>42000000</v>
      </c>
      <c r="N125" s="39">
        <f t="shared" si="4"/>
        <v>174000000</v>
      </c>
      <c r="O125" s="54"/>
      <c r="P125" s="54"/>
      <c r="Q125" s="54"/>
      <c r="R125" s="54"/>
      <c r="S125" s="54"/>
    </row>
    <row r="126" spans="1:19" ht="15.75" customHeight="1" x14ac:dyDescent="0.25">
      <c r="A126" s="57">
        <v>4</v>
      </c>
      <c r="B126" s="57">
        <v>504</v>
      </c>
      <c r="C126" s="58">
        <v>530</v>
      </c>
      <c r="D126" s="59" t="s">
        <v>215</v>
      </c>
      <c r="E126" s="39">
        <v>119767000</v>
      </c>
      <c r="F126" s="39">
        <v>30236000</v>
      </c>
      <c r="G126" s="39"/>
      <c r="H126" s="61">
        <f t="shared" si="2"/>
        <v>89531000</v>
      </c>
      <c r="I126" s="78"/>
      <c r="J126" s="64" t="s">
        <v>96</v>
      </c>
      <c r="K126" s="54"/>
      <c r="L126" s="65">
        <v>1</v>
      </c>
      <c r="M126" s="39">
        <f t="shared" si="3"/>
        <v>30236000</v>
      </c>
      <c r="N126" s="39">
        <f t="shared" si="4"/>
        <v>174000000</v>
      </c>
      <c r="O126" s="54"/>
      <c r="P126" s="54"/>
      <c r="Q126" s="54"/>
      <c r="R126" s="54"/>
      <c r="S126" s="54"/>
    </row>
    <row r="127" spans="1:19" ht="15.75" customHeight="1" x14ac:dyDescent="0.25">
      <c r="A127" s="57">
        <v>4</v>
      </c>
      <c r="B127" s="57">
        <v>606</v>
      </c>
      <c r="C127" s="58">
        <v>624</v>
      </c>
      <c r="D127" s="59" t="s">
        <v>216</v>
      </c>
      <c r="E127" s="39">
        <v>119767000</v>
      </c>
      <c r="F127" s="39">
        <v>103900000</v>
      </c>
      <c r="G127" s="39"/>
      <c r="H127" s="61">
        <f t="shared" si="2"/>
        <v>15867000</v>
      </c>
      <c r="I127" s="78"/>
      <c r="J127" s="64" t="s">
        <v>96</v>
      </c>
      <c r="K127" s="54"/>
      <c r="L127" s="65">
        <v>1</v>
      </c>
      <c r="M127" s="39">
        <f t="shared" si="3"/>
        <v>103900000</v>
      </c>
      <c r="N127" s="39">
        <f t="shared" si="4"/>
        <v>174000000</v>
      </c>
      <c r="O127" s="54"/>
      <c r="P127" s="54"/>
      <c r="Q127" s="54"/>
      <c r="R127" s="54"/>
      <c r="S127" s="54"/>
    </row>
    <row r="128" spans="1:19" ht="15.75" customHeight="1" x14ac:dyDescent="0.25">
      <c r="A128" s="57">
        <v>4</v>
      </c>
      <c r="B128" s="57">
        <v>607</v>
      </c>
      <c r="C128" s="58">
        <v>625</v>
      </c>
      <c r="D128" s="59" t="s">
        <v>217</v>
      </c>
      <c r="E128" s="39">
        <v>118100000</v>
      </c>
      <c r="F128" s="39">
        <v>29527900</v>
      </c>
      <c r="G128" s="39"/>
      <c r="H128" s="61">
        <f t="shared" si="2"/>
        <v>88572100</v>
      </c>
      <c r="I128" s="78"/>
      <c r="J128" s="64" t="s">
        <v>96</v>
      </c>
      <c r="K128" s="54"/>
      <c r="L128" s="65">
        <v>1</v>
      </c>
      <c r="M128" s="39">
        <f t="shared" si="3"/>
        <v>29527900</v>
      </c>
      <c r="N128" s="39">
        <f t="shared" si="4"/>
        <v>174000000</v>
      </c>
      <c r="O128" s="54"/>
      <c r="P128" s="54"/>
      <c r="Q128" s="54"/>
      <c r="R128" s="54"/>
      <c r="S128" s="54"/>
    </row>
    <row r="129" spans="1:19" ht="15.75" customHeight="1" x14ac:dyDescent="0.25">
      <c r="A129" s="57">
        <v>4</v>
      </c>
      <c r="B129" s="57">
        <v>608</v>
      </c>
      <c r="C129" s="58">
        <v>626</v>
      </c>
      <c r="D129" s="59" t="s">
        <v>218</v>
      </c>
      <c r="E129" s="39">
        <v>105156459</v>
      </c>
      <c r="F129" s="39">
        <v>37742452</v>
      </c>
      <c r="G129" s="39"/>
      <c r="H129" s="61">
        <f t="shared" si="2"/>
        <v>67414007</v>
      </c>
      <c r="I129" s="78"/>
      <c r="J129" s="64" t="s">
        <v>96</v>
      </c>
      <c r="K129" s="54"/>
      <c r="L129" s="65">
        <v>1</v>
      </c>
      <c r="M129" s="39">
        <f t="shared" si="3"/>
        <v>37742452</v>
      </c>
      <c r="N129" s="39">
        <f t="shared" si="4"/>
        <v>174000000</v>
      </c>
      <c r="O129" s="54"/>
      <c r="P129" s="54"/>
      <c r="Q129" s="54"/>
      <c r="R129" s="54"/>
      <c r="S129" s="54"/>
    </row>
    <row r="130" spans="1:19" ht="15.75" customHeight="1" x14ac:dyDescent="0.25">
      <c r="A130" s="57">
        <v>4</v>
      </c>
      <c r="B130" s="57">
        <v>602</v>
      </c>
      <c r="C130" s="58">
        <v>628</v>
      </c>
      <c r="D130" s="59" t="s">
        <v>219</v>
      </c>
      <c r="E130" s="39">
        <v>119767000</v>
      </c>
      <c r="F130" s="39">
        <v>29941750</v>
      </c>
      <c r="G130" s="39"/>
      <c r="H130" s="61">
        <f t="shared" si="2"/>
        <v>89825250</v>
      </c>
      <c r="I130" s="78"/>
      <c r="J130" s="64" t="s">
        <v>96</v>
      </c>
      <c r="K130" s="54"/>
      <c r="L130" s="65">
        <v>1</v>
      </c>
      <c r="M130" s="39">
        <f t="shared" si="3"/>
        <v>29941750</v>
      </c>
      <c r="N130" s="39">
        <f t="shared" si="4"/>
        <v>174000000</v>
      </c>
      <c r="O130" s="54"/>
      <c r="P130" s="54"/>
      <c r="Q130" s="54"/>
      <c r="R130" s="54"/>
      <c r="S130" s="54"/>
    </row>
    <row r="131" spans="1:19" ht="15.75" customHeight="1" x14ac:dyDescent="0.25">
      <c r="A131" s="57">
        <v>4</v>
      </c>
      <c r="B131" s="57">
        <v>603</v>
      </c>
      <c r="C131" s="58">
        <v>629</v>
      </c>
      <c r="D131" s="59" t="s">
        <v>220</v>
      </c>
      <c r="E131" s="39">
        <v>118667000</v>
      </c>
      <c r="F131" s="39">
        <v>28841750</v>
      </c>
      <c r="G131" s="39"/>
      <c r="H131" s="61">
        <f t="shared" si="2"/>
        <v>89825250</v>
      </c>
      <c r="I131" s="78"/>
      <c r="J131" s="64" t="s">
        <v>96</v>
      </c>
      <c r="K131" s="54"/>
      <c r="L131" s="65">
        <v>1</v>
      </c>
      <c r="M131" s="39">
        <f t="shared" si="3"/>
        <v>28841750</v>
      </c>
      <c r="N131" s="39">
        <f t="shared" si="4"/>
        <v>174000000</v>
      </c>
      <c r="O131" s="54"/>
      <c r="P131" s="54"/>
      <c r="Q131" s="54"/>
      <c r="R131" s="54"/>
      <c r="S131" s="54"/>
    </row>
    <row r="132" spans="1:19" ht="15.75" customHeight="1" x14ac:dyDescent="0.25">
      <c r="A132" s="57">
        <v>4</v>
      </c>
      <c r="B132" s="57">
        <v>604</v>
      </c>
      <c r="C132" s="58">
        <v>630</v>
      </c>
      <c r="D132" s="59" t="s">
        <v>221</v>
      </c>
      <c r="E132" s="39">
        <v>119767000</v>
      </c>
      <c r="F132" s="39">
        <v>29941750</v>
      </c>
      <c r="G132" s="39"/>
      <c r="H132" s="61">
        <f t="shared" si="2"/>
        <v>89825250</v>
      </c>
      <c r="I132" s="78"/>
      <c r="J132" s="64" t="s">
        <v>96</v>
      </c>
      <c r="K132" s="54"/>
      <c r="L132" s="65">
        <v>1</v>
      </c>
      <c r="M132" s="39">
        <f t="shared" si="3"/>
        <v>29941750</v>
      </c>
      <c r="N132" s="39">
        <f t="shared" si="4"/>
        <v>174000000</v>
      </c>
      <c r="O132" s="54"/>
      <c r="P132" s="54"/>
      <c r="Q132" s="54"/>
      <c r="R132" s="54"/>
      <c r="S132" s="54"/>
    </row>
    <row r="133" spans="1:19" ht="15.75" customHeight="1" x14ac:dyDescent="0.25">
      <c r="A133" s="57">
        <v>4</v>
      </c>
      <c r="B133" s="57">
        <v>705</v>
      </c>
      <c r="C133" s="58">
        <v>723</v>
      </c>
      <c r="D133" s="59" t="s">
        <v>222</v>
      </c>
      <c r="E133" s="39">
        <v>118100000</v>
      </c>
      <c r="F133" s="39">
        <v>30525000</v>
      </c>
      <c r="G133" s="39"/>
      <c r="H133" s="61">
        <f t="shared" si="2"/>
        <v>87575000</v>
      </c>
      <c r="I133" s="78"/>
      <c r="J133" s="64" t="s">
        <v>96</v>
      </c>
      <c r="K133" s="54"/>
      <c r="L133" s="65">
        <v>1</v>
      </c>
      <c r="M133" s="39">
        <f t="shared" si="3"/>
        <v>30525000</v>
      </c>
      <c r="N133" s="39">
        <f t="shared" si="4"/>
        <v>174000000</v>
      </c>
      <c r="O133" s="54"/>
      <c r="P133" s="54"/>
      <c r="Q133" s="54"/>
      <c r="R133" s="54"/>
      <c r="S133" s="54"/>
    </row>
    <row r="134" spans="1:19" ht="15.75" customHeight="1" x14ac:dyDescent="0.25">
      <c r="A134" s="57">
        <v>4</v>
      </c>
      <c r="B134" s="57">
        <v>706</v>
      </c>
      <c r="C134" s="58">
        <v>724</v>
      </c>
      <c r="D134" s="59" t="s">
        <v>223</v>
      </c>
      <c r="E134" s="39">
        <v>106156459</v>
      </c>
      <c r="F134" s="39">
        <v>26650000</v>
      </c>
      <c r="G134" s="39"/>
      <c r="H134" s="61">
        <f t="shared" si="2"/>
        <v>79506459</v>
      </c>
      <c r="I134" s="78"/>
      <c r="J134" s="64" t="s">
        <v>96</v>
      </c>
      <c r="K134" s="54"/>
      <c r="L134" s="65">
        <v>1</v>
      </c>
      <c r="M134" s="39">
        <f t="shared" si="3"/>
        <v>26650000</v>
      </c>
      <c r="N134" s="39">
        <f t="shared" si="4"/>
        <v>174000000</v>
      </c>
      <c r="O134" s="54"/>
      <c r="P134" s="54"/>
      <c r="Q134" s="54"/>
      <c r="R134" s="54"/>
      <c r="S134" s="54"/>
    </row>
    <row r="135" spans="1:19" ht="15.75" customHeight="1" x14ac:dyDescent="0.25">
      <c r="A135" s="57">
        <v>4</v>
      </c>
      <c r="B135" s="57">
        <v>707</v>
      </c>
      <c r="C135" s="58">
        <v>725</v>
      </c>
      <c r="D135" s="59" t="s">
        <v>224</v>
      </c>
      <c r="E135" s="39">
        <v>104949560</v>
      </c>
      <c r="F135" s="39">
        <v>26238000</v>
      </c>
      <c r="G135" s="39"/>
      <c r="H135" s="61">
        <f t="shared" si="2"/>
        <v>78711560</v>
      </c>
      <c r="I135" s="78"/>
      <c r="J135" s="64" t="s">
        <v>96</v>
      </c>
      <c r="K135" s="54"/>
      <c r="L135" s="65">
        <v>1</v>
      </c>
      <c r="M135" s="39">
        <f t="shared" si="3"/>
        <v>26238000</v>
      </c>
      <c r="N135" s="39">
        <f t="shared" si="4"/>
        <v>174000000</v>
      </c>
      <c r="O135" s="54"/>
      <c r="P135" s="54"/>
      <c r="Q135" s="54"/>
      <c r="R135" s="54"/>
      <c r="S135" s="54"/>
    </row>
    <row r="136" spans="1:19" ht="15.75" customHeight="1" x14ac:dyDescent="0.25">
      <c r="A136" s="57">
        <v>4</v>
      </c>
      <c r="B136" s="57">
        <v>708</v>
      </c>
      <c r="C136" s="58">
        <v>726</v>
      </c>
      <c r="D136" s="59" t="s">
        <v>225</v>
      </c>
      <c r="E136" s="39">
        <v>104743074</v>
      </c>
      <c r="F136" s="39">
        <v>26186000</v>
      </c>
      <c r="G136" s="39"/>
      <c r="H136" s="61">
        <f t="shared" si="2"/>
        <v>78557074</v>
      </c>
      <c r="I136" s="78"/>
      <c r="J136" s="64" t="s">
        <v>96</v>
      </c>
      <c r="K136" s="54"/>
      <c r="L136" s="65">
        <v>1</v>
      </c>
      <c r="M136" s="39">
        <f t="shared" si="3"/>
        <v>26186000</v>
      </c>
      <c r="N136" s="39">
        <f t="shared" si="4"/>
        <v>174000000</v>
      </c>
      <c r="O136" s="54"/>
      <c r="P136" s="54"/>
      <c r="Q136" s="54"/>
      <c r="R136" s="54"/>
      <c r="S136" s="54"/>
    </row>
    <row r="137" spans="1:19" ht="15.75" customHeight="1" x14ac:dyDescent="0.25">
      <c r="A137" s="57">
        <v>4</v>
      </c>
      <c r="B137" s="57">
        <v>701</v>
      </c>
      <c r="C137" s="58">
        <v>727</v>
      </c>
      <c r="D137" s="59" t="s">
        <v>226</v>
      </c>
      <c r="E137" s="39">
        <v>105156459</v>
      </c>
      <c r="F137" s="39">
        <v>26347400</v>
      </c>
      <c r="G137" s="39"/>
      <c r="H137" s="61">
        <f t="shared" si="2"/>
        <v>78809059</v>
      </c>
      <c r="I137" s="78"/>
      <c r="J137" s="64" t="s">
        <v>96</v>
      </c>
      <c r="K137" s="54"/>
      <c r="L137" s="65">
        <v>1</v>
      </c>
      <c r="M137" s="39">
        <f t="shared" si="3"/>
        <v>26347400</v>
      </c>
      <c r="N137" s="39">
        <f t="shared" si="4"/>
        <v>174000000</v>
      </c>
      <c r="O137" s="54"/>
      <c r="P137" s="54"/>
      <c r="Q137" s="54"/>
      <c r="R137" s="54"/>
      <c r="S137" s="54"/>
    </row>
    <row r="138" spans="1:19" ht="15.75" customHeight="1" x14ac:dyDescent="0.25">
      <c r="A138" s="57">
        <v>4</v>
      </c>
      <c r="B138" s="57">
        <v>702</v>
      </c>
      <c r="C138" s="58">
        <v>728</v>
      </c>
      <c r="D138" s="59" t="s">
        <v>227</v>
      </c>
      <c r="E138" s="39">
        <v>100309342</v>
      </c>
      <c r="F138" s="39">
        <v>26237579</v>
      </c>
      <c r="G138" s="39"/>
      <c r="H138" s="61">
        <f t="shared" si="2"/>
        <v>74071763</v>
      </c>
      <c r="I138" s="78"/>
      <c r="J138" s="64" t="s">
        <v>96</v>
      </c>
      <c r="K138" s="54"/>
      <c r="L138" s="65">
        <v>1</v>
      </c>
      <c r="M138" s="39">
        <f t="shared" si="3"/>
        <v>26237579</v>
      </c>
      <c r="N138" s="39">
        <f t="shared" si="4"/>
        <v>174000000</v>
      </c>
      <c r="O138" s="54"/>
      <c r="P138" s="54"/>
      <c r="Q138" s="54"/>
      <c r="R138" s="54"/>
      <c r="S138" s="54"/>
    </row>
    <row r="139" spans="1:19" ht="15.75" customHeight="1" x14ac:dyDescent="0.25">
      <c r="A139" s="57">
        <v>4</v>
      </c>
      <c r="B139" s="57">
        <v>704</v>
      </c>
      <c r="C139" s="58">
        <v>730</v>
      </c>
      <c r="D139" s="59" t="s">
        <v>228</v>
      </c>
      <c r="E139" s="39">
        <v>118100000</v>
      </c>
      <c r="F139" s="39">
        <v>43125000</v>
      </c>
      <c r="G139" s="39"/>
      <c r="H139" s="61">
        <f t="shared" si="2"/>
        <v>74975000</v>
      </c>
      <c r="I139" s="78"/>
      <c r="J139" s="64" t="s">
        <v>96</v>
      </c>
      <c r="K139" s="54"/>
      <c r="L139" s="65">
        <v>1</v>
      </c>
      <c r="M139" s="39">
        <f t="shared" si="3"/>
        <v>43125000</v>
      </c>
      <c r="N139" s="39">
        <f t="shared" si="4"/>
        <v>174000000</v>
      </c>
      <c r="O139" s="54"/>
      <c r="P139" s="54"/>
      <c r="Q139" s="54"/>
      <c r="R139" s="54"/>
      <c r="S139" s="54"/>
    </row>
    <row r="140" spans="1:19" ht="15.75" customHeight="1" x14ac:dyDescent="0.25">
      <c r="A140" s="57">
        <v>4</v>
      </c>
      <c r="B140" s="57">
        <v>805</v>
      </c>
      <c r="C140" s="58">
        <v>823</v>
      </c>
      <c r="D140" s="59" t="s">
        <v>229</v>
      </c>
      <c r="E140" s="39">
        <v>119767000</v>
      </c>
      <c r="F140" s="39">
        <v>29942000</v>
      </c>
      <c r="G140" s="39"/>
      <c r="H140" s="61">
        <f t="shared" si="2"/>
        <v>89825000</v>
      </c>
      <c r="I140" s="78"/>
      <c r="J140" s="64" t="s">
        <v>96</v>
      </c>
      <c r="K140" s="54"/>
      <c r="L140" s="65">
        <v>1</v>
      </c>
      <c r="M140" s="39">
        <f t="shared" si="3"/>
        <v>29942000</v>
      </c>
      <c r="N140" s="39">
        <f t="shared" si="4"/>
        <v>174000000</v>
      </c>
      <c r="O140" s="54"/>
      <c r="P140" s="54"/>
      <c r="Q140" s="54"/>
      <c r="R140" s="54"/>
      <c r="S140" s="54"/>
    </row>
    <row r="141" spans="1:19" ht="15.75" customHeight="1" x14ac:dyDescent="0.25">
      <c r="A141" s="57">
        <v>4</v>
      </c>
      <c r="B141" s="57">
        <v>806</v>
      </c>
      <c r="C141" s="58">
        <v>824</v>
      </c>
      <c r="D141" s="59" t="s">
        <v>230</v>
      </c>
      <c r="E141" s="39">
        <v>119767000</v>
      </c>
      <c r="F141" s="39">
        <v>119767000</v>
      </c>
      <c r="G141" s="39"/>
      <c r="H141" s="61">
        <f t="shared" si="2"/>
        <v>0</v>
      </c>
      <c r="I141" s="78"/>
      <c r="J141" s="64" t="s">
        <v>96</v>
      </c>
      <c r="K141" s="54"/>
      <c r="L141" s="65">
        <v>1</v>
      </c>
      <c r="M141" s="39">
        <f t="shared" si="3"/>
        <v>119767000</v>
      </c>
      <c r="N141" s="39">
        <f t="shared" si="4"/>
        <v>174000000</v>
      </c>
      <c r="O141" s="54"/>
      <c r="P141" s="54"/>
      <c r="Q141" s="54"/>
      <c r="R141" s="54"/>
      <c r="S141" s="54"/>
    </row>
    <row r="142" spans="1:19" ht="15.75" customHeight="1" x14ac:dyDescent="0.25">
      <c r="A142" s="57">
        <v>4</v>
      </c>
      <c r="B142" s="57">
        <v>807</v>
      </c>
      <c r="C142" s="58">
        <v>825</v>
      </c>
      <c r="D142" s="59" t="s">
        <v>231</v>
      </c>
      <c r="E142" s="39">
        <v>106906573</v>
      </c>
      <c r="F142" s="39">
        <v>26726643</v>
      </c>
      <c r="G142" s="39"/>
      <c r="H142" s="61">
        <f t="shared" si="2"/>
        <v>80179930</v>
      </c>
      <c r="I142" s="78"/>
      <c r="J142" s="64" t="s">
        <v>96</v>
      </c>
      <c r="K142" s="54"/>
      <c r="L142" s="65">
        <v>1</v>
      </c>
      <c r="M142" s="39">
        <f t="shared" si="3"/>
        <v>26726643</v>
      </c>
      <c r="N142" s="39">
        <f t="shared" si="4"/>
        <v>174000000</v>
      </c>
      <c r="O142" s="54"/>
      <c r="P142" s="54"/>
      <c r="Q142" s="54"/>
      <c r="R142" s="54"/>
      <c r="S142" s="54"/>
    </row>
    <row r="143" spans="1:19" ht="15.75" customHeight="1" x14ac:dyDescent="0.25">
      <c r="A143" s="57">
        <v>4</v>
      </c>
      <c r="B143" s="57">
        <v>808</v>
      </c>
      <c r="C143" s="58">
        <v>826</v>
      </c>
      <c r="D143" s="59" t="s">
        <v>232</v>
      </c>
      <c r="E143" s="39">
        <v>102085782</v>
      </c>
      <c r="F143" s="39">
        <v>25650000</v>
      </c>
      <c r="G143" s="39"/>
      <c r="H143" s="61">
        <f t="shared" si="2"/>
        <v>76435782</v>
      </c>
      <c r="I143" s="78"/>
      <c r="J143" s="64" t="s">
        <v>96</v>
      </c>
      <c r="K143" s="54"/>
      <c r="L143" s="65">
        <v>1</v>
      </c>
      <c r="M143" s="39">
        <f t="shared" si="3"/>
        <v>25650000</v>
      </c>
      <c r="N143" s="39">
        <f t="shared" si="4"/>
        <v>174000000</v>
      </c>
      <c r="O143" s="54"/>
      <c r="P143" s="54"/>
      <c r="Q143" s="54"/>
      <c r="R143" s="54"/>
      <c r="S143" s="54"/>
    </row>
    <row r="144" spans="1:19" ht="15.75" customHeight="1" x14ac:dyDescent="0.25">
      <c r="A144" s="57">
        <v>4</v>
      </c>
      <c r="B144" s="57">
        <v>801</v>
      </c>
      <c r="C144" s="58">
        <v>827</v>
      </c>
      <c r="D144" s="59" t="s">
        <v>233</v>
      </c>
      <c r="E144" s="39">
        <v>106071500</v>
      </c>
      <c r="F144" s="39">
        <v>26517874</v>
      </c>
      <c r="G144" s="39"/>
      <c r="H144" s="61">
        <f t="shared" si="2"/>
        <v>79553626</v>
      </c>
      <c r="I144" s="78"/>
      <c r="J144" s="64" t="s">
        <v>96</v>
      </c>
      <c r="K144" s="54"/>
      <c r="L144" s="65">
        <v>1</v>
      </c>
      <c r="M144" s="39">
        <f t="shared" si="3"/>
        <v>26517874</v>
      </c>
      <c r="N144" s="39">
        <f t="shared" si="4"/>
        <v>174000000</v>
      </c>
      <c r="O144" s="54"/>
      <c r="P144" s="54"/>
      <c r="Q144" s="54"/>
      <c r="R144" s="54"/>
      <c r="S144" s="54"/>
    </row>
    <row r="145" spans="1:19" ht="15.75" customHeight="1" x14ac:dyDescent="0.25">
      <c r="A145" s="57">
        <v>4</v>
      </c>
      <c r="B145" s="57">
        <v>802</v>
      </c>
      <c r="C145" s="58">
        <v>828</v>
      </c>
      <c r="D145" s="59" t="s">
        <v>234</v>
      </c>
      <c r="E145" s="39">
        <v>99200000</v>
      </c>
      <c r="F145" s="39">
        <v>24900000</v>
      </c>
      <c r="G145" s="39"/>
      <c r="H145" s="61">
        <f t="shared" si="2"/>
        <v>74300000</v>
      </c>
      <c r="I145" s="78"/>
      <c r="J145" s="64" t="s">
        <v>96</v>
      </c>
      <c r="K145" s="54"/>
      <c r="L145" s="65">
        <v>1</v>
      </c>
      <c r="M145" s="39">
        <f t="shared" si="3"/>
        <v>24900000</v>
      </c>
      <c r="N145" s="39">
        <f t="shared" si="4"/>
        <v>174000000</v>
      </c>
      <c r="O145" s="54"/>
      <c r="P145" s="54"/>
      <c r="Q145" s="54"/>
      <c r="R145" s="54"/>
      <c r="S145" s="54"/>
    </row>
    <row r="146" spans="1:19" ht="15.75" customHeight="1" x14ac:dyDescent="0.25">
      <c r="A146" s="57">
        <v>4</v>
      </c>
      <c r="B146" s="57">
        <v>803</v>
      </c>
      <c r="C146" s="58">
        <v>829</v>
      </c>
      <c r="D146" s="59" t="s">
        <v>235</v>
      </c>
      <c r="E146" s="39">
        <v>118100000</v>
      </c>
      <c r="F146" s="39">
        <v>29525000</v>
      </c>
      <c r="G146" s="39"/>
      <c r="H146" s="61">
        <f t="shared" si="2"/>
        <v>88575000</v>
      </c>
      <c r="I146" s="78"/>
      <c r="J146" s="64" t="s">
        <v>96</v>
      </c>
      <c r="K146" s="54"/>
      <c r="L146" s="65">
        <v>1</v>
      </c>
      <c r="M146" s="39">
        <f t="shared" si="3"/>
        <v>29525000</v>
      </c>
      <c r="N146" s="39">
        <f t="shared" si="4"/>
        <v>174000000</v>
      </c>
      <c r="O146" s="54"/>
      <c r="P146" s="54"/>
      <c r="Q146" s="54"/>
      <c r="R146" s="54"/>
      <c r="S146" s="54"/>
    </row>
    <row r="147" spans="1:19" ht="15.75" customHeight="1" x14ac:dyDescent="0.25">
      <c r="A147" s="57">
        <v>4</v>
      </c>
      <c r="B147" s="57">
        <v>804</v>
      </c>
      <c r="C147" s="58">
        <v>830</v>
      </c>
      <c r="D147" s="59" t="s">
        <v>236</v>
      </c>
      <c r="E147" s="39">
        <v>119767000</v>
      </c>
      <c r="F147" s="39">
        <v>101000000</v>
      </c>
      <c r="G147" s="39"/>
      <c r="H147" s="61">
        <f t="shared" si="2"/>
        <v>18767000</v>
      </c>
      <c r="I147" s="78"/>
      <c r="J147" s="64" t="s">
        <v>96</v>
      </c>
      <c r="K147" s="54"/>
      <c r="L147" s="65">
        <v>1</v>
      </c>
      <c r="M147" s="39">
        <f t="shared" si="3"/>
        <v>101000000</v>
      </c>
      <c r="N147" s="39">
        <f t="shared" si="4"/>
        <v>174000000</v>
      </c>
      <c r="O147" s="54"/>
      <c r="P147" s="54"/>
      <c r="Q147" s="54"/>
      <c r="R147" s="54"/>
      <c r="S147" s="54"/>
    </row>
    <row r="148" spans="1:19" ht="15.75" customHeight="1" x14ac:dyDescent="0.25">
      <c r="A148" s="57">
        <v>4</v>
      </c>
      <c r="B148" s="57">
        <v>905</v>
      </c>
      <c r="C148" s="58">
        <v>923</v>
      </c>
      <c r="D148" s="59" t="s">
        <v>237</v>
      </c>
      <c r="E148" s="39">
        <v>118100000</v>
      </c>
      <c r="F148" s="39">
        <v>29525000</v>
      </c>
      <c r="G148" s="39"/>
      <c r="H148" s="61">
        <f t="shared" si="2"/>
        <v>88575000</v>
      </c>
      <c r="I148" s="78"/>
      <c r="J148" s="64" t="s">
        <v>96</v>
      </c>
      <c r="K148" s="54"/>
      <c r="L148" s="65">
        <v>1</v>
      </c>
      <c r="M148" s="39">
        <f t="shared" si="3"/>
        <v>29525000</v>
      </c>
      <c r="N148" s="39">
        <f t="shared" si="4"/>
        <v>174000000</v>
      </c>
      <c r="O148" s="54"/>
      <c r="P148" s="54"/>
      <c r="Q148" s="54"/>
      <c r="R148" s="54"/>
      <c r="S148" s="54"/>
    </row>
    <row r="149" spans="1:19" ht="15.75" customHeight="1" x14ac:dyDescent="0.25">
      <c r="A149" s="57">
        <v>4</v>
      </c>
      <c r="B149" s="57">
        <v>906</v>
      </c>
      <c r="C149" s="58">
        <v>924</v>
      </c>
      <c r="D149" s="59" t="s">
        <v>238</v>
      </c>
      <c r="E149" s="39">
        <v>118100000</v>
      </c>
      <c r="F149" s="39">
        <v>29600000</v>
      </c>
      <c r="G149" s="39"/>
      <c r="H149" s="61">
        <f t="shared" si="2"/>
        <v>88500000</v>
      </c>
      <c r="I149" s="78"/>
      <c r="J149" s="64" t="s">
        <v>96</v>
      </c>
      <c r="K149" s="54"/>
      <c r="L149" s="65">
        <v>1</v>
      </c>
      <c r="M149" s="39">
        <f t="shared" si="3"/>
        <v>29600000</v>
      </c>
      <c r="N149" s="39">
        <f t="shared" si="4"/>
        <v>174000000</v>
      </c>
      <c r="O149" s="54"/>
      <c r="P149" s="54"/>
      <c r="Q149" s="54"/>
      <c r="R149" s="54"/>
      <c r="S149" s="54"/>
    </row>
    <row r="150" spans="1:19" ht="15.75" customHeight="1" x14ac:dyDescent="0.25">
      <c r="A150" s="57">
        <v>4</v>
      </c>
      <c r="B150" s="57">
        <v>907</v>
      </c>
      <c r="C150" s="58">
        <v>925</v>
      </c>
      <c r="D150" s="59" t="s">
        <v>239</v>
      </c>
      <c r="E150" s="39">
        <v>95000000</v>
      </c>
      <c r="F150" s="39">
        <v>47250000</v>
      </c>
      <c r="G150" s="39"/>
      <c r="H150" s="61">
        <f t="shared" si="2"/>
        <v>47750000</v>
      </c>
      <c r="I150" s="78"/>
      <c r="J150" s="64" t="s">
        <v>96</v>
      </c>
      <c r="K150" s="54"/>
      <c r="L150" s="65">
        <v>1</v>
      </c>
      <c r="M150" s="39">
        <f t="shared" si="3"/>
        <v>47250000</v>
      </c>
      <c r="N150" s="39">
        <f t="shared" si="4"/>
        <v>174000000</v>
      </c>
      <c r="O150" s="54"/>
      <c r="P150" s="54"/>
      <c r="Q150" s="54"/>
      <c r="R150" s="54"/>
      <c r="S150" s="54"/>
    </row>
    <row r="151" spans="1:19" ht="15.75" customHeight="1" x14ac:dyDescent="0.25">
      <c r="A151" s="58">
        <v>4</v>
      </c>
      <c r="B151" s="58">
        <v>908</v>
      </c>
      <c r="C151" s="58">
        <v>926</v>
      </c>
      <c r="D151" s="59" t="s">
        <v>240</v>
      </c>
      <c r="E151" s="39">
        <v>103138213</v>
      </c>
      <c r="F151" s="39">
        <v>25785000</v>
      </c>
      <c r="G151" s="39"/>
      <c r="H151" s="61">
        <f t="shared" si="2"/>
        <v>77353213</v>
      </c>
      <c r="I151" s="79"/>
      <c r="J151" s="59" t="s">
        <v>96</v>
      </c>
      <c r="K151" s="54"/>
      <c r="L151" s="65">
        <v>1</v>
      </c>
      <c r="M151" s="39">
        <f t="shared" si="3"/>
        <v>25785000</v>
      </c>
      <c r="N151" s="39">
        <f t="shared" si="4"/>
        <v>174000000</v>
      </c>
      <c r="O151" s="54"/>
      <c r="P151" s="54"/>
      <c r="Q151" s="54"/>
      <c r="R151" s="54"/>
      <c r="S151" s="54"/>
    </row>
    <row r="152" spans="1:19" ht="15.75" customHeight="1" x14ac:dyDescent="0.25">
      <c r="A152" s="57">
        <v>4</v>
      </c>
      <c r="B152" s="57">
        <v>901</v>
      </c>
      <c r="C152" s="58">
        <v>927</v>
      </c>
      <c r="D152" s="59" t="s">
        <v>241</v>
      </c>
      <c r="E152" s="39">
        <v>105656459</v>
      </c>
      <c r="F152" s="39">
        <v>44550000</v>
      </c>
      <c r="G152" s="39"/>
      <c r="H152" s="61">
        <f t="shared" si="2"/>
        <v>61106459</v>
      </c>
      <c r="I152" s="78"/>
      <c r="J152" s="64" t="s">
        <v>96</v>
      </c>
      <c r="K152" s="54"/>
      <c r="L152" s="65">
        <v>1</v>
      </c>
      <c r="M152" s="39">
        <f t="shared" si="3"/>
        <v>44550000</v>
      </c>
      <c r="N152" s="39">
        <f t="shared" si="4"/>
        <v>174000000</v>
      </c>
      <c r="O152" s="54"/>
      <c r="P152" s="54"/>
      <c r="Q152" s="54"/>
      <c r="R152" s="54"/>
      <c r="S152" s="54"/>
    </row>
    <row r="153" spans="1:19" ht="15.75" customHeight="1" x14ac:dyDescent="0.25">
      <c r="A153" s="57">
        <v>4</v>
      </c>
      <c r="B153" s="57">
        <v>902</v>
      </c>
      <c r="C153" s="58">
        <v>928</v>
      </c>
      <c r="D153" s="59" t="s">
        <v>140</v>
      </c>
      <c r="E153" s="39">
        <v>110000000</v>
      </c>
      <c r="F153" s="39">
        <v>110000000</v>
      </c>
      <c r="G153" s="39"/>
      <c r="H153" s="61">
        <f t="shared" si="2"/>
        <v>0</v>
      </c>
      <c r="I153" s="78"/>
      <c r="J153" s="64" t="s">
        <v>96</v>
      </c>
      <c r="K153" s="54"/>
      <c r="L153" s="65">
        <v>1</v>
      </c>
      <c r="M153" s="39">
        <f t="shared" si="3"/>
        <v>110000000</v>
      </c>
      <c r="N153" s="39">
        <f t="shared" si="4"/>
        <v>174000000</v>
      </c>
      <c r="O153" s="54"/>
      <c r="P153" s="54"/>
      <c r="Q153" s="54"/>
      <c r="R153" s="54"/>
      <c r="S153" s="54"/>
    </row>
    <row r="154" spans="1:19" ht="15.75" customHeight="1" x14ac:dyDescent="0.25">
      <c r="A154" s="57">
        <v>4</v>
      </c>
      <c r="B154" s="57">
        <v>903</v>
      </c>
      <c r="C154" s="58">
        <v>929</v>
      </c>
      <c r="D154" s="59" t="s">
        <v>242</v>
      </c>
      <c r="E154" s="39">
        <v>119767000</v>
      </c>
      <c r="F154" s="39">
        <v>29941000</v>
      </c>
      <c r="G154" s="39"/>
      <c r="H154" s="61">
        <f t="shared" si="2"/>
        <v>89826000</v>
      </c>
      <c r="I154" s="78"/>
      <c r="J154" s="64" t="s">
        <v>96</v>
      </c>
      <c r="K154" s="54"/>
      <c r="L154" s="65">
        <v>1</v>
      </c>
      <c r="M154" s="39">
        <f t="shared" si="3"/>
        <v>29941000</v>
      </c>
      <c r="N154" s="39">
        <f t="shared" si="4"/>
        <v>174000000</v>
      </c>
      <c r="O154" s="54"/>
      <c r="P154" s="54"/>
      <c r="Q154" s="54"/>
      <c r="R154" s="54"/>
      <c r="S154" s="54"/>
    </row>
    <row r="155" spans="1:19" ht="15.75" customHeight="1" x14ac:dyDescent="0.25">
      <c r="A155" s="57">
        <v>4</v>
      </c>
      <c r="B155" s="57">
        <v>904</v>
      </c>
      <c r="C155" s="58">
        <v>930</v>
      </c>
      <c r="D155" s="59" t="s">
        <v>243</v>
      </c>
      <c r="E155" s="39">
        <v>118100000</v>
      </c>
      <c r="F155" s="39">
        <v>33335675</v>
      </c>
      <c r="G155" s="39"/>
      <c r="H155" s="61">
        <f t="shared" si="2"/>
        <v>84764325</v>
      </c>
      <c r="I155" s="78"/>
      <c r="J155" s="64" t="s">
        <v>96</v>
      </c>
      <c r="K155" s="54"/>
      <c r="L155" s="65">
        <v>1</v>
      </c>
      <c r="M155" s="39">
        <f t="shared" si="3"/>
        <v>33335675</v>
      </c>
      <c r="N155" s="39">
        <f t="shared" si="4"/>
        <v>174000000</v>
      </c>
      <c r="O155" s="54"/>
      <c r="P155" s="54"/>
      <c r="Q155" s="54"/>
      <c r="R155" s="54"/>
      <c r="S155" s="54"/>
    </row>
    <row r="156" spans="1:19" ht="15.75" customHeight="1" x14ac:dyDescent="0.25">
      <c r="A156" s="57">
        <v>4</v>
      </c>
      <c r="B156" s="57">
        <v>1005</v>
      </c>
      <c r="C156" s="58">
        <v>1023</v>
      </c>
      <c r="D156" s="59" t="s">
        <v>244</v>
      </c>
      <c r="E156" s="39">
        <v>109131376</v>
      </c>
      <c r="F156" s="39">
        <v>27282844</v>
      </c>
      <c r="G156" s="39"/>
      <c r="H156" s="61">
        <f t="shared" si="2"/>
        <v>81848532</v>
      </c>
      <c r="I156" s="78"/>
      <c r="J156" s="64" t="s">
        <v>96</v>
      </c>
      <c r="K156" s="54"/>
      <c r="L156" s="65">
        <v>1</v>
      </c>
      <c r="M156" s="39">
        <f t="shared" si="3"/>
        <v>27282844</v>
      </c>
      <c r="N156" s="39">
        <f t="shared" si="4"/>
        <v>174000000</v>
      </c>
      <c r="O156" s="54"/>
      <c r="P156" s="54"/>
      <c r="Q156" s="54"/>
      <c r="R156" s="54"/>
      <c r="S156" s="54"/>
    </row>
    <row r="157" spans="1:19" ht="15.75" customHeight="1" x14ac:dyDescent="0.25">
      <c r="A157" s="57">
        <v>4</v>
      </c>
      <c r="B157" s="57">
        <v>1006</v>
      </c>
      <c r="C157" s="58">
        <v>1024</v>
      </c>
      <c r="D157" s="59" t="s">
        <v>245</v>
      </c>
      <c r="E157" s="39">
        <v>118100000</v>
      </c>
      <c r="F157" s="39">
        <v>29530000</v>
      </c>
      <c r="G157" s="39"/>
      <c r="H157" s="61">
        <f t="shared" si="2"/>
        <v>88570000</v>
      </c>
      <c r="I157" s="78"/>
      <c r="J157" s="64" t="s">
        <v>96</v>
      </c>
      <c r="K157" s="54"/>
      <c r="L157" s="65">
        <v>1</v>
      </c>
      <c r="M157" s="39">
        <f t="shared" si="3"/>
        <v>29530000</v>
      </c>
      <c r="N157" s="39">
        <f t="shared" si="4"/>
        <v>174000000</v>
      </c>
      <c r="O157" s="54"/>
      <c r="P157" s="54"/>
      <c r="Q157" s="54"/>
      <c r="R157" s="54"/>
      <c r="S157" s="54"/>
    </row>
    <row r="158" spans="1:19" ht="15.75" customHeight="1" x14ac:dyDescent="0.25">
      <c r="A158" s="57">
        <v>4</v>
      </c>
      <c r="B158" s="57">
        <v>1007</v>
      </c>
      <c r="C158" s="58">
        <v>1025</v>
      </c>
      <c r="D158" s="59" t="s">
        <v>246</v>
      </c>
      <c r="E158" s="39">
        <v>118100000</v>
      </c>
      <c r="F158" s="39">
        <v>29525000</v>
      </c>
      <c r="G158" s="39"/>
      <c r="H158" s="61">
        <f t="shared" si="2"/>
        <v>88575000</v>
      </c>
      <c r="I158" s="78"/>
      <c r="J158" s="64" t="s">
        <v>96</v>
      </c>
      <c r="K158" s="54"/>
      <c r="L158" s="65">
        <v>1</v>
      </c>
      <c r="M158" s="39">
        <f t="shared" si="3"/>
        <v>29525000</v>
      </c>
      <c r="N158" s="39">
        <f t="shared" si="4"/>
        <v>174000000</v>
      </c>
      <c r="O158" s="54"/>
      <c r="P158" s="54"/>
      <c r="Q158" s="54"/>
      <c r="R158" s="54"/>
      <c r="S158" s="54"/>
    </row>
    <row r="159" spans="1:19" ht="15.75" customHeight="1" x14ac:dyDescent="0.25">
      <c r="A159" s="57">
        <v>4</v>
      </c>
      <c r="B159" s="57">
        <v>1001</v>
      </c>
      <c r="C159" s="58">
        <v>1027</v>
      </c>
      <c r="D159" s="59" t="s">
        <v>247</v>
      </c>
      <c r="E159" s="39">
        <v>106156459</v>
      </c>
      <c r="F159" s="39">
        <v>31142000</v>
      </c>
      <c r="G159" s="39"/>
      <c r="H159" s="61">
        <f t="shared" si="2"/>
        <v>75014459</v>
      </c>
      <c r="I159" s="78"/>
      <c r="J159" s="64" t="s">
        <v>96</v>
      </c>
      <c r="K159" s="54"/>
      <c r="L159" s="65">
        <v>1</v>
      </c>
      <c r="M159" s="39">
        <f t="shared" si="3"/>
        <v>31142000</v>
      </c>
      <c r="N159" s="39">
        <f t="shared" si="4"/>
        <v>174000000</v>
      </c>
      <c r="O159" s="54"/>
      <c r="P159" s="54"/>
      <c r="Q159" s="54"/>
      <c r="R159" s="54"/>
      <c r="S159" s="54"/>
    </row>
    <row r="160" spans="1:19" ht="15.75" customHeight="1" x14ac:dyDescent="0.25">
      <c r="A160" s="57">
        <v>4</v>
      </c>
      <c r="B160" s="57">
        <v>1002</v>
      </c>
      <c r="C160" s="58">
        <v>1028</v>
      </c>
      <c r="D160" s="59" t="s">
        <v>248</v>
      </c>
      <c r="E160" s="39">
        <v>112506000</v>
      </c>
      <c r="F160" s="39">
        <v>28126500</v>
      </c>
      <c r="G160" s="39"/>
      <c r="H160" s="61">
        <f t="shared" si="2"/>
        <v>84379500</v>
      </c>
      <c r="I160" s="78"/>
      <c r="J160" s="64" t="s">
        <v>96</v>
      </c>
      <c r="K160" s="54"/>
      <c r="L160" s="65">
        <v>1</v>
      </c>
      <c r="M160" s="39">
        <f t="shared" si="3"/>
        <v>28126500</v>
      </c>
      <c r="N160" s="39">
        <f t="shared" si="4"/>
        <v>174000000</v>
      </c>
      <c r="O160" s="54"/>
      <c r="P160" s="54"/>
      <c r="Q160" s="54"/>
      <c r="R160" s="54"/>
      <c r="S160" s="54"/>
    </row>
    <row r="161" spans="1:19" ht="15.75" customHeight="1" x14ac:dyDescent="0.25">
      <c r="A161" s="57">
        <v>4</v>
      </c>
      <c r="B161" s="57">
        <v>1003</v>
      </c>
      <c r="C161" s="58">
        <v>1029</v>
      </c>
      <c r="D161" s="59" t="s">
        <v>249</v>
      </c>
      <c r="E161" s="39">
        <v>118100000</v>
      </c>
      <c r="F161" s="39">
        <v>29525000</v>
      </c>
      <c r="G161" s="39"/>
      <c r="H161" s="61">
        <f t="shared" si="2"/>
        <v>88575000</v>
      </c>
      <c r="I161" s="78"/>
      <c r="J161" s="64" t="s">
        <v>96</v>
      </c>
      <c r="K161" s="54"/>
      <c r="L161" s="65">
        <v>1</v>
      </c>
      <c r="M161" s="39">
        <f t="shared" si="3"/>
        <v>29525000</v>
      </c>
      <c r="N161" s="39">
        <f t="shared" si="4"/>
        <v>174000000</v>
      </c>
      <c r="O161" s="54"/>
      <c r="P161" s="54"/>
      <c r="Q161" s="54"/>
      <c r="R161" s="54"/>
      <c r="S161" s="54"/>
    </row>
    <row r="162" spans="1:19" ht="15.75" customHeight="1" x14ac:dyDescent="0.25">
      <c r="A162" s="57">
        <v>4</v>
      </c>
      <c r="B162" s="57">
        <v>1004</v>
      </c>
      <c r="C162" s="58">
        <v>1030</v>
      </c>
      <c r="D162" s="59" t="s">
        <v>250</v>
      </c>
      <c r="E162" s="39">
        <v>118100000</v>
      </c>
      <c r="F162" s="39">
        <v>29525000</v>
      </c>
      <c r="G162" s="39"/>
      <c r="H162" s="61">
        <f t="shared" si="2"/>
        <v>88575000</v>
      </c>
      <c r="I162" s="78"/>
      <c r="J162" s="64" t="s">
        <v>96</v>
      </c>
      <c r="K162" s="54"/>
      <c r="L162" s="65">
        <v>1</v>
      </c>
      <c r="M162" s="39">
        <f t="shared" si="3"/>
        <v>29525000</v>
      </c>
      <c r="N162" s="39">
        <f t="shared" si="4"/>
        <v>174000000</v>
      </c>
      <c r="O162" s="54"/>
      <c r="P162" s="54"/>
      <c r="Q162" s="54"/>
      <c r="R162" s="54"/>
      <c r="S162" s="54"/>
    </row>
    <row r="163" spans="1:19" ht="15.75" customHeight="1" x14ac:dyDescent="0.25">
      <c r="A163" s="57">
        <v>4</v>
      </c>
      <c r="B163" s="57">
        <v>1105</v>
      </c>
      <c r="C163" s="58">
        <v>1123</v>
      </c>
      <c r="D163" s="59" t="s">
        <v>251</v>
      </c>
      <c r="E163" s="39">
        <v>117100000</v>
      </c>
      <c r="F163" s="39">
        <v>29276500</v>
      </c>
      <c r="G163" s="39"/>
      <c r="H163" s="61">
        <f t="shared" si="2"/>
        <v>87823500</v>
      </c>
      <c r="I163" s="78"/>
      <c r="J163" s="64" t="s">
        <v>96</v>
      </c>
      <c r="K163" s="54"/>
      <c r="L163" s="65">
        <v>1</v>
      </c>
      <c r="M163" s="39">
        <f t="shared" si="3"/>
        <v>29276500</v>
      </c>
      <c r="N163" s="39">
        <f t="shared" si="4"/>
        <v>174000000</v>
      </c>
      <c r="O163" s="54"/>
      <c r="P163" s="54"/>
      <c r="Q163" s="54"/>
      <c r="R163" s="54"/>
      <c r="S163" s="54"/>
    </row>
    <row r="164" spans="1:19" ht="15.75" customHeight="1" x14ac:dyDescent="0.25">
      <c r="A164" s="57">
        <v>4</v>
      </c>
      <c r="B164" s="57">
        <v>1106</v>
      </c>
      <c r="C164" s="58">
        <v>1124</v>
      </c>
      <c r="D164" s="59" t="s">
        <v>252</v>
      </c>
      <c r="E164" s="39">
        <v>118100000</v>
      </c>
      <c r="F164" s="39">
        <v>29525000</v>
      </c>
      <c r="G164" s="39"/>
      <c r="H164" s="61">
        <f t="shared" si="2"/>
        <v>88575000</v>
      </c>
      <c r="I164" s="78"/>
      <c r="J164" s="64" t="s">
        <v>96</v>
      </c>
      <c r="K164" s="54"/>
      <c r="L164" s="65">
        <v>1</v>
      </c>
      <c r="M164" s="39">
        <f t="shared" si="3"/>
        <v>29525000</v>
      </c>
      <c r="N164" s="39">
        <f t="shared" si="4"/>
        <v>174000000</v>
      </c>
      <c r="O164" s="54"/>
      <c r="P164" s="54"/>
      <c r="Q164" s="54"/>
      <c r="R164" s="54"/>
      <c r="S164" s="54"/>
    </row>
    <row r="165" spans="1:19" ht="15.75" customHeight="1" x14ac:dyDescent="0.25">
      <c r="A165" s="57">
        <v>4</v>
      </c>
      <c r="B165" s="57">
        <v>1107</v>
      </c>
      <c r="C165" s="58">
        <v>1125</v>
      </c>
      <c r="D165" s="59" t="s">
        <v>237</v>
      </c>
      <c r="E165" s="39">
        <v>106656459</v>
      </c>
      <c r="F165" s="39">
        <v>26833517</v>
      </c>
      <c r="G165" s="39"/>
      <c r="H165" s="61">
        <f t="shared" si="2"/>
        <v>79822942</v>
      </c>
      <c r="I165" s="78"/>
      <c r="J165" s="64" t="s">
        <v>96</v>
      </c>
      <c r="K165" s="54"/>
      <c r="L165" s="65">
        <v>1</v>
      </c>
      <c r="M165" s="39">
        <f t="shared" si="3"/>
        <v>26833517</v>
      </c>
      <c r="N165" s="39">
        <f t="shared" si="4"/>
        <v>174000000</v>
      </c>
      <c r="O165" s="54"/>
      <c r="P165" s="54"/>
      <c r="Q165" s="54"/>
      <c r="R165" s="54"/>
      <c r="S165" s="54"/>
    </row>
    <row r="166" spans="1:19" ht="15.75" customHeight="1" x14ac:dyDescent="0.25">
      <c r="A166" s="57">
        <v>4</v>
      </c>
      <c r="B166" s="57">
        <v>1108</v>
      </c>
      <c r="C166" s="58">
        <v>1126</v>
      </c>
      <c r="D166" s="59" t="s">
        <v>253</v>
      </c>
      <c r="E166" s="39">
        <v>95000000</v>
      </c>
      <c r="F166" s="39">
        <v>46000000</v>
      </c>
      <c r="G166" s="39">
        <v>43750000</v>
      </c>
      <c r="H166" s="61">
        <f t="shared" si="2"/>
        <v>5250000</v>
      </c>
      <c r="I166" s="78"/>
      <c r="J166" s="64" t="s">
        <v>96</v>
      </c>
      <c r="K166" s="54"/>
      <c r="L166" s="65">
        <v>1</v>
      </c>
      <c r="M166" s="39">
        <f t="shared" si="3"/>
        <v>89750000</v>
      </c>
      <c r="N166" s="39">
        <f t="shared" si="4"/>
        <v>174000000</v>
      </c>
      <c r="O166" s="54"/>
      <c r="P166" s="54"/>
      <c r="Q166" s="54"/>
      <c r="R166" s="54"/>
      <c r="S166" s="54"/>
    </row>
    <row r="167" spans="1:19" ht="15.75" customHeight="1" x14ac:dyDescent="0.25">
      <c r="A167" s="57">
        <v>4</v>
      </c>
      <c r="B167" s="57">
        <v>1101</v>
      </c>
      <c r="C167" s="58">
        <v>1127</v>
      </c>
      <c r="D167" s="59" t="s">
        <v>254</v>
      </c>
      <c r="E167" s="39">
        <v>106156459</v>
      </c>
      <c r="F167" s="39">
        <v>8414578</v>
      </c>
      <c r="G167" s="39"/>
      <c r="H167" s="61">
        <f t="shared" si="2"/>
        <v>97741881</v>
      </c>
      <c r="I167" s="78"/>
      <c r="J167" s="64" t="s">
        <v>96</v>
      </c>
      <c r="K167" s="54"/>
      <c r="L167" s="65">
        <v>1</v>
      </c>
      <c r="M167" s="39">
        <f t="shared" si="3"/>
        <v>8414578</v>
      </c>
      <c r="N167" s="39">
        <f t="shared" si="4"/>
        <v>174000000</v>
      </c>
      <c r="O167" s="54"/>
      <c r="P167" s="54"/>
      <c r="Q167" s="54"/>
      <c r="R167" s="54"/>
      <c r="S167" s="54"/>
    </row>
    <row r="168" spans="1:19" ht="15.75" customHeight="1" x14ac:dyDescent="0.25">
      <c r="A168" s="57">
        <v>4</v>
      </c>
      <c r="B168" s="57">
        <v>1102</v>
      </c>
      <c r="C168" s="58">
        <v>1128</v>
      </c>
      <c r="D168" s="59" t="s">
        <v>255</v>
      </c>
      <c r="E168" s="39">
        <v>118100000</v>
      </c>
      <c r="F168" s="39">
        <v>31168163</v>
      </c>
      <c r="G168" s="39"/>
      <c r="H168" s="61">
        <f t="shared" si="2"/>
        <v>86931837</v>
      </c>
      <c r="I168" s="78"/>
      <c r="J168" s="64" t="s">
        <v>96</v>
      </c>
      <c r="K168" s="54"/>
      <c r="L168" s="65">
        <v>1</v>
      </c>
      <c r="M168" s="39">
        <f t="shared" si="3"/>
        <v>31168163</v>
      </c>
      <c r="N168" s="39">
        <f t="shared" si="4"/>
        <v>174000000</v>
      </c>
      <c r="O168" s="54"/>
      <c r="P168" s="54"/>
      <c r="Q168" s="54"/>
      <c r="R168" s="54"/>
      <c r="S168" s="54"/>
    </row>
    <row r="169" spans="1:19" ht="15.75" customHeight="1" x14ac:dyDescent="0.25">
      <c r="A169" s="57">
        <v>4</v>
      </c>
      <c r="B169" s="57">
        <v>1103</v>
      </c>
      <c r="C169" s="58">
        <v>1129</v>
      </c>
      <c r="D169" s="59" t="s">
        <v>256</v>
      </c>
      <c r="E169" s="39">
        <v>112506573</v>
      </c>
      <c r="F169" s="39">
        <v>63801027</v>
      </c>
      <c r="G169" s="39"/>
      <c r="H169" s="61">
        <f t="shared" si="2"/>
        <v>48705546</v>
      </c>
      <c r="I169" s="78"/>
      <c r="J169" s="64" t="s">
        <v>96</v>
      </c>
      <c r="K169" s="54"/>
      <c r="L169" s="65">
        <v>1</v>
      </c>
      <c r="M169" s="39">
        <f t="shared" si="3"/>
        <v>63801027</v>
      </c>
      <c r="N169" s="39">
        <f t="shared" si="4"/>
        <v>174000000</v>
      </c>
      <c r="O169" s="54"/>
      <c r="P169" s="54"/>
      <c r="Q169" s="54"/>
      <c r="R169" s="54"/>
      <c r="S169" s="54"/>
    </row>
    <row r="170" spans="1:19" ht="15.75" customHeight="1" x14ac:dyDescent="0.25">
      <c r="A170" s="57">
        <v>4</v>
      </c>
      <c r="B170" s="57">
        <v>1104</v>
      </c>
      <c r="C170" s="58">
        <v>1130</v>
      </c>
      <c r="D170" s="59" t="s">
        <v>253</v>
      </c>
      <c r="E170" s="39">
        <v>41341720</v>
      </c>
      <c r="F170" s="39">
        <v>41341720</v>
      </c>
      <c r="G170" s="39"/>
      <c r="H170" s="61">
        <f t="shared" si="2"/>
        <v>0</v>
      </c>
      <c r="I170" s="78"/>
      <c r="J170" s="64" t="s">
        <v>96</v>
      </c>
      <c r="K170" s="54"/>
      <c r="L170" s="65">
        <v>1</v>
      </c>
      <c r="M170" s="39">
        <f t="shared" si="3"/>
        <v>41341720</v>
      </c>
      <c r="N170" s="39">
        <f t="shared" si="4"/>
        <v>174000000</v>
      </c>
      <c r="O170" s="54"/>
      <c r="P170" s="54"/>
      <c r="Q170" s="54"/>
      <c r="R170" s="54"/>
      <c r="S170" s="54"/>
    </row>
    <row r="171" spans="1:19" ht="15.75" customHeight="1" x14ac:dyDescent="0.25">
      <c r="A171" s="57">
        <v>4</v>
      </c>
      <c r="B171" s="57">
        <v>1205</v>
      </c>
      <c r="C171" s="58">
        <v>1223</v>
      </c>
      <c r="D171" s="59" t="s">
        <v>257</v>
      </c>
      <c r="E171" s="39">
        <v>111006573</v>
      </c>
      <c r="F171" s="39">
        <v>28554000</v>
      </c>
      <c r="G171" s="39"/>
      <c r="H171" s="61">
        <f t="shared" si="2"/>
        <v>82452573</v>
      </c>
      <c r="I171" s="78"/>
      <c r="J171" s="64" t="s">
        <v>96</v>
      </c>
      <c r="K171" s="54"/>
      <c r="L171" s="65">
        <v>1</v>
      </c>
      <c r="M171" s="39">
        <f t="shared" si="3"/>
        <v>28554000</v>
      </c>
      <c r="N171" s="39">
        <f t="shared" si="4"/>
        <v>174000000</v>
      </c>
      <c r="O171" s="54"/>
      <c r="P171" s="54"/>
      <c r="Q171" s="54"/>
      <c r="R171" s="54"/>
      <c r="S171" s="54"/>
    </row>
    <row r="172" spans="1:19" ht="15.75" customHeight="1" x14ac:dyDescent="0.25">
      <c r="A172" s="57">
        <v>4</v>
      </c>
      <c r="B172" s="57">
        <v>1206</v>
      </c>
      <c r="C172" s="58">
        <v>1224</v>
      </c>
      <c r="D172" s="59" t="s">
        <v>253</v>
      </c>
      <c r="E172" s="39">
        <v>41341720</v>
      </c>
      <c r="F172" s="39">
        <v>41341720</v>
      </c>
      <c r="G172" s="39"/>
      <c r="H172" s="61">
        <f t="shared" si="2"/>
        <v>0</v>
      </c>
      <c r="I172" s="78"/>
      <c r="J172" s="64" t="s">
        <v>96</v>
      </c>
      <c r="K172" s="54"/>
      <c r="L172" s="65">
        <v>1</v>
      </c>
      <c r="M172" s="39">
        <f t="shared" si="3"/>
        <v>41341720</v>
      </c>
      <c r="N172" s="39">
        <f t="shared" si="4"/>
        <v>174000000</v>
      </c>
      <c r="O172" s="54"/>
      <c r="P172" s="54"/>
      <c r="Q172" s="54"/>
      <c r="R172" s="54"/>
      <c r="S172" s="54"/>
    </row>
    <row r="173" spans="1:19" ht="15.75" customHeight="1" x14ac:dyDescent="0.25">
      <c r="A173" s="57">
        <v>4</v>
      </c>
      <c r="B173" s="57">
        <v>1207</v>
      </c>
      <c r="C173" s="58">
        <v>1225</v>
      </c>
      <c r="D173" s="59" t="s">
        <v>258</v>
      </c>
      <c r="E173" s="39">
        <v>72600000</v>
      </c>
      <c r="F173" s="39">
        <v>0</v>
      </c>
      <c r="G173" s="39"/>
      <c r="H173" s="61">
        <f t="shared" si="2"/>
        <v>72600000</v>
      </c>
      <c r="I173" s="78"/>
      <c r="J173" s="64" t="s">
        <v>96</v>
      </c>
      <c r="K173" s="54"/>
      <c r="L173" s="65">
        <v>1</v>
      </c>
      <c r="M173" s="39">
        <f t="shared" si="3"/>
        <v>0</v>
      </c>
      <c r="N173" s="39">
        <f t="shared" si="4"/>
        <v>174000000</v>
      </c>
      <c r="O173" s="54"/>
      <c r="P173" s="54"/>
      <c r="Q173" s="54"/>
      <c r="R173" s="54"/>
      <c r="S173" s="54"/>
    </row>
    <row r="174" spans="1:19" ht="15.75" customHeight="1" x14ac:dyDescent="0.25">
      <c r="A174" s="57">
        <v>4</v>
      </c>
      <c r="B174" s="57">
        <v>1201</v>
      </c>
      <c r="C174" s="58">
        <v>1227</v>
      </c>
      <c r="D174" s="59" t="s">
        <v>259</v>
      </c>
      <c r="E174" s="39">
        <v>112506000</v>
      </c>
      <c r="F174" s="39">
        <v>21000000</v>
      </c>
      <c r="G174" s="39"/>
      <c r="H174" s="61">
        <f t="shared" si="2"/>
        <v>91506000</v>
      </c>
      <c r="I174" s="78"/>
      <c r="J174" s="64" t="s">
        <v>96</v>
      </c>
      <c r="K174" s="54"/>
      <c r="L174" s="65">
        <v>1</v>
      </c>
      <c r="M174" s="39">
        <f t="shared" si="3"/>
        <v>21000000</v>
      </c>
      <c r="N174" s="39">
        <f t="shared" si="4"/>
        <v>174000000</v>
      </c>
      <c r="O174" s="54"/>
      <c r="P174" s="54"/>
      <c r="Q174" s="54"/>
      <c r="R174" s="54"/>
      <c r="S174" s="54"/>
    </row>
    <row r="175" spans="1:19" ht="15.75" customHeight="1" x14ac:dyDescent="0.25">
      <c r="A175" s="57">
        <v>4</v>
      </c>
      <c r="B175" s="57">
        <v>1203</v>
      </c>
      <c r="C175" s="58">
        <v>1229</v>
      </c>
      <c r="D175" s="59" t="s">
        <v>260</v>
      </c>
      <c r="E175" s="39">
        <v>118100000</v>
      </c>
      <c r="F175" s="39">
        <v>29525000</v>
      </c>
      <c r="G175" s="39"/>
      <c r="H175" s="61">
        <f t="shared" si="2"/>
        <v>88575000</v>
      </c>
      <c r="I175" s="78"/>
      <c r="J175" s="64" t="s">
        <v>96</v>
      </c>
      <c r="K175" s="54"/>
      <c r="L175" s="65">
        <v>1</v>
      </c>
      <c r="M175" s="39">
        <f t="shared" si="3"/>
        <v>29525000</v>
      </c>
      <c r="N175" s="39">
        <f t="shared" si="4"/>
        <v>174000000</v>
      </c>
      <c r="O175" s="54"/>
      <c r="P175" s="54"/>
      <c r="Q175" s="54"/>
      <c r="R175" s="54"/>
      <c r="S175" s="54"/>
    </row>
    <row r="176" spans="1:19" ht="15.75" customHeight="1" x14ac:dyDescent="0.25">
      <c r="A176" s="57">
        <v>4</v>
      </c>
      <c r="B176" s="57">
        <v>1204</v>
      </c>
      <c r="C176" s="58">
        <v>1230</v>
      </c>
      <c r="D176" s="59" t="s">
        <v>261</v>
      </c>
      <c r="E176" s="39">
        <v>118100000</v>
      </c>
      <c r="F176" s="39">
        <v>29560000</v>
      </c>
      <c r="G176" s="39"/>
      <c r="H176" s="61">
        <f t="shared" si="2"/>
        <v>88540000</v>
      </c>
      <c r="I176" s="78"/>
      <c r="J176" s="64" t="s">
        <v>96</v>
      </c>
      <c r="K176" s="54"/>
      <c r="L176" s="65">
        <v>1</v>
      </c>
      <c r="M176" s="39">
        <f t="shared" si="3"/>
        <v>29560000</v>
      </c>
      <c r="N176" s="39">
        <f t="shared" si="4"/>
        <v>174000000</v>
      </c>
      <c r="O176" s="54"/>
      <c r="P176" s="54"/>
      <c r="Q176" s="54"/>
      <c r="R176" s="54"/>
      <c r="S176" s="54"/>
    </row>
    <row r="177" spans="1:19" ht="15.75" customHeight="1" x14ac:dyDescent="0.25">
      <c r="A177" s="57">
        <v>4</v>
      </c>
      <c r="B177" s="57">
        <v>1305</v>
      </c>
      <c r="C177" s="58">
        <v>1323</v>
      </c>
      <c r="D177" s="59" t="s">
        <v>262</v>
      </c>
      <c r="E177" s="39">
        <v>118100000</v>
      </c>
      <c r="F177" s="39">
        <v>35980000</v>
      </c>
      <c r="G177" s="39"/>
      <c r="H177" s="61">
        <f t="shared" si="2"/>
        <v>82120000</v>
      </c>
      <c r="I177" s="78"/>
      <c r="J177" s="64" t="s">
        <v>96</v>
      </c>
      <c r="K177" s="54"/>
      <c r="L177" s="65">
        <v>1</v>
      </c>
      <c r="M177" s="39">
        <f t="shared" si="3"/>
        <v>35980000</v>
      </c>
      <c r="N177" s="39">
        <f t="shared" si="4"/>
        <v>174000000</v>
      </c>
      <c r="O177" s="54"/>
      <c r="P177" s="54"/>
      <c r="Q177" s="54"/>
      <c r="R177" s="54"/>
      <c r="S177" s="54"/>
    </row>
    <row r="178" spans="1:19" ht="15.75" customHeight="1" x14ac:dyDescent="0.25">
      <c r="A178" s="57">
        <v>4</v>
      </c>
      <c r="B178" s="57">
        <v>1306</v>
      </c>
      <c r="C178" s="58">
        <v>1324</v>
      </c>
      <c r="D178" s="59" t="s">
        <v>263</v>
      </c>
      <c r="E178" s="39">
        <v>118100000</v>
      </c>
      <c r="F178" s="39">
        <v>32000000</v>
      </c>
      <c r="G178" s="39"/>
      <c r="H178" s="61">
        <f t="shared" si="2"/>
        <v>86100000</v>
      </c>
      <c r="I178" s="78"/>
      <c r="J178" s="64" t="s">
        <v>96</v>
      </c>
      <c r="K178" s="54"/>
      <c r="L178" s="65">
        <v>1</v>
      </c>
      <c r="M178" s="39">
        <f t="shared" si="3"/>
        <v>32000000</v>
      </c>
      <c r="N178" s="39">
        <f t="shared" si="4"/>
        <v>174000000</v>
      </c>
      <c r="O178" s="54"/>
      <c r="P178" s="54"/>
      <c r="Q178" s="54"/>
      <c r="R178" s="54"/>
      <c r="S178" s="54"/>
    </row>
    <row r="179" spans="1:19" ht="15.75" customHeight="1" x14ac:dyDescent="0.25">
      <c r="A179" s="57">
        <v>4</v>
      </c>
      <c r="B179" s="57">
        <v>1307</v>
      </c>
      <c r="C179" s="58">
        <v>1325</v>
      </c>
      <c r="D179" s="59" t="s">
        <v>264</v>
      </c>
      <c r="E179" s="39">
        <v>106537000</v>
      </c>
      <c r="F179" s="39">
        <v>60834250</v>
      </c>
      <c r="G179" s="39"/>
      <c r="H179" s="61">
        <f t="shared" si="2"/>
        <v>45702750</v>
      </c>
      <c r="I179" s="78"/>
      <c r="J179" s="64" t="s">
        <v>96</v>
      </c>
      <c r="K179" s="54"/>
      <c r="L179" s="65">
        <v>1</v>
      </c>
      <c r="M179" s="39">
        <f t="shared" si="3"/>
        <v>60834250</v>
      </c>
      <c r="N179" s="39">
        <f t="shared" si="4"/>
        <v>174000000</v>
      </c>
      <c r="O179" s="54"/>
      <c r="P179" s="54"/>
      <c r="Q179" s="54"/>
      <c r="R179" s="54"/>
      <c r="S179" s="54"/>
    </row>
    <row r="180" spans="1:19" ht="15.75" customHeight="1" x14ac:dyDescent="0.25">
      <c r="A180" s="57">
        <v>4</v>
      </c>
      <c r="B180" s="57">
        <v>1308</v>
      </c>
      <c r="C180" s="58">
        <v>1326</v>
      </c>
      <c r="D180" s="59" t="s">
        <v>265</v>
      </c>
      <c r="E180" s="39">
        <v>112506000</v>
      </c>
      <c r="F180" s="39">
        <v>28126500</v>
      </c>
      <c r="G180" s="39"/>
      <c r="H180" s="61">
        <f t="shared" si="2"/>
        <v>84379500</v>
      </c>
      <c r="I180" s="78"/>
      <c r="J180" s="64" t="s">
        <v>96</v>
      </c>
      <c r="K180" s="54"/>
      <c r="L180" s="65">
        <v>1</v>
      </c>
      <c r="M180" s="39">
        <f t="shared" si="3"/>
        <v>28126500</v>
      </c>
      <c r="N180" s="39">
        <f t="shared" si="4"/>
        <v>174000000</v>
      </c>
      <c r="O180" s="54"/>
      <c r="P180" s="54"/>
      <c r="Q180" s="54"/>
      <c r="R180" s="54"/>
      <c r="S180" s="54"/>
    </row>
    <row r="181" spans="1:19" ht="15.75" customHeight="1" x14ac:dyDescent="0.25">
      <c r="A181" s="57">
        <v>4</v>
      </c>
      <c r="B181" s="57">
        <v>1301</v>
      </c>
      <c r="C181" s="58">
        <v>1327</v>
      </c>
      <c r="D181" s="59" t="s">
        <v>266</v>
      </c>
      <c r="E181" s="39">
        <v>112506000</v>
      </c>
      <c r="F181" s="39">
        <v>28130000</v>
      </c>
      <c r="G181" s="39"/>
      <c r="H181" s="61">
        <f t="shared" si="2"/>
        <v>84376000</v>
      </c>
      <c r="I181" s="78"/>
      <c r="J181" s="64" t="s">
        <v>96</v>
      </c>
      <c r="K181" s="54"/>
      <c r="L181" s="65">
        <v>1</v>
      </c>
      <c r="M181" s="39">
        <f t="shared" si="3"/>
        <v>28130000</v>
      </c>
      <c r="N181" s="39">
        <f t="shared" si="4"/>
        <v>174000000</v>
      </c>
      <c r="O181" s="54"/>
      <c r="P181" s="54"/>
      <c r="Q181" s="54"/>
      <c r="R181" s="54"/>
      <c r="S181" s="54"/>
    </row>
    <row r="182" spans="1:19" ht="15.75" customHeight="1" x14ac:dyDescent="0.25">
      <c r="A182" s="57">
        <v>4</v>
      </c>
      <c r="B182" s="57">
        <v>1302</v>
      </c>
      <c r="C182" s="58">
        <v>1328</v>
      </c>
      <c r="D182" s="59" t="s">
        <v>267</v>
      </c>
      <c r="E182" s="39">
        <v>95000000</v>
      </c>
      <c r="F182" s="39">
        <v>51250000</v>
      </c>
      <c r="G182" s="39">
        <v>43750000</v>
      </c>
      <c r="H182" s="61">
        <f t="shared" si="2"/>
        <v>0</v>
      </c>
      <c r="I182" s="78"/>
      <c r="J182" s="64" t="s">
        <v>96</v>
      </c>
      <c r="K182" s="54"/>
      <c r="L182" s="65">
        <v>1</v>
      </c>
      <c r="M182" s="39">
        <f t="shared" si="3"/>
        <v>95000000</v>
      </c>
      <c r="N182" s="39">
        <f t="shared" si="4"/>
        <v>174000000</v>
      </c>
      <c r="O182" s="54"/>
      <c r="P182" s="54"/>
      <c r="Q182" s="54"/>
      <c r="R182" s="54"/>
      <c r="S182" s="54"/>
    </row>
    <row r="183" spans="1:19" ht="15.75" customHeight="1" x14ac:dyDescent="0.25">
      <c r="A183" s="57">
        <v>4</v>
      </c>
      <c r="B183" s="57">
        <v>1303</v>
      </c>
      <c r="C183" s="58">
        <v>1329</v>
      </c>
      <c r="D183" s="59" t="s">
        <v>268</v>
      </c>
      <c r="E183" s="39">
        <v>118100000</v>
      </c>
      <c r="F183" s="39">
        <v>29525000</v>
      </c>
      <c r="G183" s="39"/>
      <c r="H183" s="61">
        <f t="shared" si="2"/>
        <v>88575000</v>
      </c>
      <c r="I183" s="78"/>
      <c r="J183" s="64" t="s">
        <v>96</v>
      </c>
      <c r="K183" s="54"/>
      <c r="L183" s="65">
        <v>1</v>
      </c>
      <c r="M183" s="39">
        <f t="shared" si="3"/>
        <v>29525000</v>
      </c>
      <c r="N183" s="39">
        <f t="shared" si="4"/>
        <v>174000000</v>
      </c>
      <c r="O183" s="54"/>
      <c r="P183" s="54"/>
      <c r="Q183" s="54"/>
      <c r="R183" s="54"/>
      <c r="S183" s="54"/>
    </row>
    <row r="184" spans="1:19" ht="15.75" customHeight="1" x14ac:dyDescent="0.25">
      <c r="A184" s="57">
        <v>4</v>
      </c>
      <c r="B184" s="57">
        <v>1304</v>
      </c>
      <c r="C184" s="58">
        <v>1330</v>
      </c>
      <c r="D184" s="59" t="s">
        <v>269</v>
      </c>
      <c r="E184" s="39">
        <v>118100000</v>
      </c>
      <c r="F184" s="39">
        <v>35200000</v>
      </c>
      <c r="G184" s="39"/>
      <c r="H184" s="61">
        <f t="shared" si="2"/>
        <v>82900000</v>
      </c>
      <c r="I184" s="78"/>
      <c r="J184" s="64" t="s">
        <v>96</v>
      </c>
      <c r="K184" s="54"/>
      <c r="L184" s="65">
        <v>1</v>
      </c>
      <c r="M184" s="39">
        <f t="shared" si="3"/>
        <v>35200000</v>
      </c>
      <c r="N184" s="39">
        <f t="shared" si="4"/>
        <v>174000000</v>
      </c>
      <c r="O184" s="54"/>
      <c r="P184" s="54"/>
      <c r="Q184" s="54"/>
      <c r="R184" s="54"/>
      <c r="S184" s="54"/>
    </row>
    <row r="185" spans="1:19" ht="15.75" customHeight="1" x14ac:dyDescent="0.25">
      <c r="A185" s="57">
        <v>4</v>
      </c>
      <c r="B185" s="57">
        <v>1405</v>
      </c>
      <c r="C185" s="58">
        <v>1423</v>
      </c>
      <c r="D185" s="59" t="s">
        <v>270</v>
      </c>
      <c r="E185" s="39">
        <v>107745000</v>
      </c>
      <c r="F185" s="39">
        <v>26948398</v>
      </c>
      <c r="G185" s="39"/>
      <c r="H185" s="61">
        <f t="shared" si="2"/>
        <v>80796602</v>
      </c>
      <c r="I185" s="78"/>
      <c r="J185" s="64" t="s">
        <v>96</v>
      </c>
      <c r="K185" s="54"/>
      <c r="L185" s="65">
        <v>1</v>
      </c>
      <c r="M185" s="39">
        <f t="shared" si="3"/>
        <v>26948398</v>
      </c>
      <c r="N185" s="39">
        <f t="shared" si="4"/>
        <v>174000000</v>
      </c>
      <c r="O185" s="54"/>
      <c r="P185" s="54"/>
      <c r="Q185" s="54"/>
      <c r="R185" s="54"/>
      <c r="S185" s="54"/>
    </row>
    <row r="186" spans="1:19" ht="15.75" customHeight="1" x14ac:dyDescent="0.25">
      <c r="A186" s="57">
        <v>4</v>
      </c>
      <c r="B186" s="57">
        <v>1406</v>
      </c>
      <c r="C186" s="58">
        <v>1424</v>
      </c>
      <c r="D186" s="59" t="s">
        <v>271</v>
      </c>
      <c r="E186" s="39">
        <v>118100000</v>
      </c>
      <c r="F186" s="39">
        <v>32000000</v>
      </c>
      <c r="G186" s="39"/>
      <c r="H186" s="61">
        <f t="shared" si="2"/>
        <v>86100000</v>
      </c>
      <c r="I186" s="78"/>
      <c r="J186" s="64" t="s">
        <v>96</v>
      </c>
      <c r="K186" s="54"/>
      <c r="L186" s="65">
        <v>1</v>
      </c>
      <c r="M186" s="39">
        <f t="shared" si="3"/>
        <v>32000000</v>
      </c>
      <c r="N186" s="39">
        <f t="shared" si="4"/>
        <v>174000000</v>
      </c>
      <c r="O186" s="54"/>
      <c r="P186" s="54"/>
      <c r="Q186" s="54"/>
      <c r="R186" s="54"/>
      <c r="S186" s="54"/>
    </row>
    <row r="187" spans="1:19" ht="15.75" customHeight="1" x14ac:dyDescent="0.25">
      <c r="A187" s="57">
        <v>4</v>
      </c>
      <c r="B187" s="57">
        <v>1407</v>
      </c>
      <c r="C187" s="58">
        <v>1425</v>
      </c>
      <c r="D187" s="59" t="s">
        <v>272</v>
      </c>
      <c r="E187" s="39">
        <v>107156459</v>
      </c>
      <c r="F187" s="39">
        <v>57885914</v>
      </c>
      <c r="G187" s="39"/>
      <c r="H187" s="61">
        <f t="shared" si="2"/>
        <v>49270545</v>
      </c>
      <c r="I187" s="78"/>
      <c r="J187" s="64" t="s">
        <v>96</v>
      </c>
      <c r="K187" s="54"/>
      <c r="L187" s="65">
        <v>1</v>
      </c>
      <c r="M187" s="39">
        <f t="shared" si="3"/>
        <v>57885914</v>
      </c>
      <c r="N187" s="39">
        <f t="shared" si="4"/>
        <v>174000000</v>
      </c>
      <c r="O187" s="54"/>
      <c r="P187" s="54"/>
      <c r="Q187" s="54"/>
      <c r="R187" s="54"/>
      <c r="S187" s="54"/>
    </row>
    <row r="188" spans="1:19" ht="15.75" customHeight="1" x14ac:dyDescent="0.25">
      <c r="A188" s="57">
        <v>4</v>
      </c>
      <c r="B188" s="57">
        <v>1408</v>
      </c>
      <c r="C188" s="58">
        <v>1426</v>
      </c>
      <c r="D188" s="59" t="s">
        <v>273</v>
      </c>
      <c r="E188" s="39">
        <v>95000000</v>
      </c>
      <c r="F188" s="39">
        <v>51252000</v>
      </c>
      <c r="G188" s="39"/>
      <c r="H188" s="61">
        <f t="shared" si="2"/>
        <v>43748000</v>
      </c>
      <c r="I188" s="78"/>
      <c r="J188" s="64" t="s">
        <v>96</v>
      </c>
      <c r="K188" s="54"/>
      <c r="L188" s="65">
        <v>1</v>
      </c>
      <c r="M188" s="39">
        <f t="shared" si="3"/>
        <v>51252000</v>
      </c>
      <c r="N188" s="39">
        <f t="shared" si="4"/>
        <v>174000000</v>
      </c>
      <c r="O188" s="54"/>
      <c r="P188" s="54"/>
      <c r="Q188" s="54"/>
      <c r="R188" s="54"/>
      <c r="S188" s="54"/>
    </row>
    <row r="189" spans="1:19" ht="15.75" customHeight="1" x14ac:dyDescent="0.25">
      <c r="A189" s="57">
        <v>4</v>
      </c>
      <c r="B189" s="57">
        <v>1401</v>
      </c>
      <c r="C189" s="58">
        <v>1427</v>
      </c>
      <c r="D189" s="59" t="s">
        <v>274</v>
      </c>
      <c r="E189" s="39">
        <v>106949560</v>
      </c>
      <c r="F189" s="39">
        <v>26742424</v>
      </c>
      <c r="G189" s="39"/>
      <c r="H189" s="61">
        <f t="shared" si="2"/>
        <v>80207136</v>
      </c>
      <c r="I189" s="78"/>
      <c r="J189" s="64" t="s">
        <v>96</v>
      </c>
      <c r="K189" s="54"/>
      <c r="L189" s="65">
        <v>1</v>
      </c>
      <c r="M189" s="39">
        <f t="shared" si="3"/>
        <v>26742424</v>
      </c>
      <c r="N189" s="39">
        <f t="shared" si="4"/>
        <v>174000000</v>
      </c>
      <c r="O189" s="54"/>
      <c r="P189" s="54"/>
      <c r="Q189" s="54"/>
      <c r="R189" s="54"/>
      <c r="S189" s="54"/>
    </row>
    <row r="190" spans="1:19" ht="15.75" customHeight="1" x14ac:dyDescent="0.25">
      <c r="A190" s="57">
        <v>4</v>
      </c>
      <c r="B190" s="57">
        <v>1402</v>
      </c>
      <c r="C190" s="58">
        <v>1428</v>
      </c>
      <c r="D190" s="59" t="s">
        <v>275</v>
      </c>
      <c r="E190" s="39">
        <v>95000000</v>
      </c>
      <c r="F190" s="39">
        <v>51250000</v>
      </c>
      <c r="G190" s="39">
        <v>43750000</v>
      </c>
      <c r="H190" s="61">
        <f t="shared" si="2"/>
        <v>0</v>
      </c>
      <c r="I190" s="78"/>
      <c r="J190" s="64" t="s">
        <v>96</v>
      </c>
      <c r="K190" s="54"/>
      <c r="L190" s="65">
        <v>1</v>
      </c>
      <c r="M190" s="39">
        <f t="shared" si="3"/>
        <v>95000000</v>
      </c>
      <c r="N190" s="39">
        <f t="shared" si="4"/>
        <v>174000000</v>
      </c>
      <c r="O190" s="54"/>
      <c r="P190" s="54"/>
      <c r="Q190" s="54"/>
      <c r="R190" s="54"/>
      <c r="S190" s="54"/>
    </row>
    <row r="191" spans="1:19" ht="15.75" customHeight="1" x14ac:dyDescent="0.25">
      <c r="A191" s="57">
        <v>4</v>
      </c>
      <c r="B191" s="57">
        <v>1403</v>
      </c>
      <c r="C191" s="58">
        <v>1429</v>
      </c>
      <c r="D191" s="59" t="s">
        <v>276</v>
      </c>
      <c r="E191" s="39">
        <v>118100000</v>
      </c>
      <c r="F191" s="39">
        <v>29527968</v>
      </c>
      <c r="G191" s="39"/>
      <c r="H191" s="61">
        <f t="shared" si="2"/>
        <v>88572032</v>
      </c>
      <c r="I191" s="78"/>
      <c r="J191" s="64" t="s">
        <v>96</v>
      </c>
      <c r="K191" s="54"/>
      <c r="L191" s="65">
        <v>1</v>
      </c>
      <c r="M191" s="39">
        <f t="shared" si="3"/>
        <v>29527968</v>
      </c>
      <c r="N191" s="39">
        <f t="shared" si="4"/>
        <v>174000000</v>
      </c>
      <c r="O191" s="54"/>
      <c r="P191" s="54"/>
      <c r="Q191" s="54"/>
      <c r="R191" s="54"/>
      <c r="S191" s="54"/>
    </row>
    <row r="192" spans="1:19" ht="15.75" customHeight="1" x14ac:dyDescent="0.25">
      <c r="A192" s="57">
        <v>4</v>
      </c>
      <c r="B192" s="57">
        <v>1404</v>
      </c>
      <c r="C192" s="58">
        <v>1430</v>
      </c>
      <c r="D192" s="59" t="s">
        <v>277</v>
      </c>
      <c r="E192" s="39">
        <v>107743074</v>
      </c>
      <c r="F192" s="39">
        <v>29285966</v>
      </c>
      <c r="G192" s="39"/>
      <c r="H192" s="61">
        <f t="shared" si="2"/>
        <v>78457108</v>
      </c>
      <c r="I192" s="78"/>
      <c r="J192" s="64" t="s">
        <v>96</v>
      </c>
      <c r="K192" s="54"/>
      <c r="L192" s="65">
        <v>1</v>
      </c>
      <c r="M192" s="39">
        <f t="shared" si="3"/>
        <v>29285966</v>
      </c>
      <c r="N192" s="39">
        <f t="shared" si="4"/>
        <v>174000000</v>
      </c>
      <c r="O192" s="54"/>
      <c r="P192" s="54"/>
      <c r="Q192" s="54"/>
      <c r="R192" s="54"/>
      <c r="S192" s="54"/>
    </row>
    <row r="193" spans="1:19" ht="15.75" customHeight="1" x14ac:dyDescent="0.35">
      <c r="A193" s="54"/>
      <c r="B193" s="54"/>
      <c r="C193" s="54"/>
      <c r="D193" s="78"/>
      <c r="E193" s="80"/>
      <c r="F193" s="80"/>
      <c r="G193" s="34"/>
      <c r="H193" s="80"/>
      <c r="I193" s="80"/>
      <c r="J193" s="78"/>
      <c r="K193" s="54"/>
      <c r="L193" s="54"/>
      <c r="M193" s="54"/>
      <c r="N193" s="54"/>
      <c r="O193" s="54"/>
      <c r="P193" s="54"/>
      <c r="Q193" s="54"/>
      <c r="R193" s="54"/>
      <c r="S193" s="54"/>
    </row>
    <row r="194" spans="1:19" ht="15.75" customHeight="1" x14ac:dyDescent="0.35">
      <c r="A194" s="54"/>
      <c r="B194" s="54"/>
      <c r="C194" s="54"/>
      <c r="D194" s="78"/>
      <c r="E194" s="80"/>
      <c r="F194" s="80"/>
      <c r="G194" s="34"/>
      <c r="H194" s="80"/>
      <c r="I194" s="80"/>
      <c r="J194" s="78"/>
      <c r="K194" s="54"/>
      <c r="L194" s="54"/>
      <c r="M194" s="54"/>
      <c r="N194" s="54"/>
      <c r="O194" s="54"/>
      <c r="P194" s="54"/>
      <c r="Q194" s="54"/>
      <c r="R194" s="54"/>
      <c r="S194" s="54"/>
    </row>
    <row r="195" spans="1:19" ht="15.75" customHeight="1" x14ac:dyDescent="0.35">
      <c r="A195" s="54"/>
      <c r="B195" s="54"/>
      <c r="C195" s="54"/>
      <c r="D195" s="78"/>
      <c r="E195" s="80"/>
      <c r="F195" s="80"/>
      <c r="G195" s="34"/>
      <c r="H195" s="80"/>
      <c r="I195" s="80"/>
      <c r="J195" s="78"/>
      <c r="K195" s="54"/>
      <c r="L195" s="54"/>
      <c r="M195" s="54"/>
      <c r="N195" s="54"/>
      <c r="O195" s="54"/>
      <c r="P195" s="54"/>
      <c r="Q195" s="54"/>
      <c r="R195" s="54"/>
      <c r="S195" s="54"/>
    </row>
    <row r="196" spans="1:19" ht="15.75" customHeight="1" x14ac:dyDescent="0.35">
      <c r="A196" s="54"/>
      <c r="B196" s="54"/>
      <c r="C196" s="54"/>
      <c r="D196" s="78"/>
      <c r="E196" s="80"/>
      <c r="F196" s="80"/>
      <c r="G196" s="34"/>
      <c r="H196" s="80"/>
      <c r="I196" s="80"/>
      <c r="J196" s="78"/>
      <c r="K196" s="54"/>
      <c r="L196" s="54"/>
      <c r="M196" s="54"/>
      <c r="N196" s="54"/>
      <c r="O196" s="54"/>
      <c r="P196" s="54"/>
      <c r="Q196" s="54"/>
      <c r="R196" s="54"/>
      <c r="S196" s="54"/>
    </row>
    <row r="197" spans="1:19" ht="15.75" customHeight="1" x14ac:dyDescent="0.35">
      <c r="A197" s="25"/>
      <c r="B197" s="25"/>
      <c r="C197" s="25"/>
      <c r="G197" s="34"/>
    </row>
    <row r="198" spans="1:19" ht="15.75" customHeight="1" x14ac:dyDescent="0.35">
      <c r="A198" s="25"/>
      <c r="B198" s="25"/>
      <c r="C198" s="25"/>
      <c r="G198" s="34"/>
    </row>
    <row r="199" spans="1:19" ht="15.75" customHeight="1" x14ac:dyDescent="0.35">
      <c r="A199" s="25"/>
      <c r="B199" s="25"/>
      <c r="C199" s="25"/>
      <c r="G199" s="34"/>
    </row>
    <row r="200" spans="1:19" ht="15.75" customHeight="1" x14ac:dyDescent="0.35">
      <c r="A200" s="25"/>
      <c r="B200" s="25"/>
      <c r="C200" s="25"/>
      <c r="G200" s="34"/>
    </row>
    <row r="201" spans="1:19" ht="15.75" customHeight="1" x14ac:dyDescent="0.35">
      <c r="A201" s="25"/>
      <c r="B201" s="25"/>
      <c r="C201" s="25"/>
      <c r="G201" s="34"/>
    </row>
    <row r="202" spans="1:19" ht="15.75" customHeight="1" x14ac:dyDescent="0.35">
      <c r="A202" s="25"/>
      <c r="B202" s="25"/>
      <c r="C202" s="25"/>
      <c r="G202" s="34"/>
    </row>
    <row r="203" spans="1:19" ht="15.75" customHeight="1" x14ac:dyDescent="0.35">
      <c r="A203" s="25"/>
      <c r="B203" s="25"/>
      <c r="C203" s="25"/>
      <c r="G203" s="34"/>
    </row>
    <row r="204" spans="1:19" ht="15.75" customHeight="1" x14ac:dyDescent="0.35">
      <c r="A204" s="25"/>
      <c r="B204" s="25"/>
      <c r="C204" s="25"/>
      <c r="G204" s="34"/>
    </row>
    <row r="205" spans="1:19" ht="15.75" customHeight="1" x14ac:dyDescent="0.35">
      <c r="A205" s="25"/>
      <c r="B205" s="25"/>
      <c r="C205" s="25"/>
      <c r="G205" s="34"/>
    </row>
    <row r="206" spans="1:19" ht="15.75" customHeight="1" x14ac:dyDescent="0.35">
      <c r="A206" s="25"/>
      <c r="B206" s="25"/>
      <c r="C206" s="25"/>
      <c r="G206" s="34"/>
    </row>
    <row r="207" spans="1:19" ht="15.75" customHeight="1" x14ac:dyDescent="0.35">
      <c r="A207" s="25"/>
      <c r="B207" s="25"/>
      <c r="C207" s="25"/>
      <c r="G207" s="34"/>
    </row>
    <row r="208" spans="1:19" ht="15.75" customHeight="1" x14ac:dyDescent="0.35">
      <c r="A208" s="25"/>
      <c r="B208" s="25"/>
      <c r="C208" s="25"/>
      <c r="G208" s="34"/>
    </row>
    <row r="209" spans="1:7" ht="15.75" customHeight="1" x14ac:dyDescent="0.35">
      <c r="A209" s="25"/>
      <c r="B209" s="25"/>
      <c r="C209" s="25"/>
      <c r="G209" s="34"/>
    </row>
    <row r="210" spans="1:7" ht="15.75" customHeight="1" x14ac:dyDescent="0.35">
      <c r="A210" s="25"/>
      <c r="B210" s="25"/>
      <c r="C210" s="25"/>
      <c r="G210" s="34"/>
    </row>
    <row r="211" spans="1:7" ht="15.75" customHeight="1" x14ac:dyDescent="0.35">
      <c r="A211" s="25"/>
      <c r="B211" s="25"/>
      <c r="C211" s="25"/>
      <c r="G211" s="34"/>
    </row>
    <row r="212" spans="1:7" ht="15.75" customHeight="1" x14ac:dyDescent="0.35">
      <c r="A212" s="25"/>
      <c r="B212" s="25"/>
      <c r="C212" s="25"/>
      <c r="G212" s="34"/>
    </row>
    <row r="213" spans="1:7" ht="15.75" customHeight="1" x14ac:dyDescent="0.35">
      <c r="A213" s="25"/>
      <c r="B213" s="25"/>
      <c r="C213" s="25"/>
      <c r="G213" s="34"/>
    </row>
    <row r="214" spans="1:7" ht="15.75" customHeight="1" x14ac:dyDescent="0.35">
      <c r="A214" s="25"/>
      <c r="B214" s="25"/>
      <c r="C214" s="25"/>
      <c r="G214" s="34"/>
    </row>
    <row r="215" spans="1:7" ht="15.75" customHeight="1" x14ac:dyDescent="0.35">
      <c r="A215" s="25"/>
      <c r="B215" s="25"/>
      <c r="C215" s="25"/>
      <c r="G215" s="34"/>
    </row>
    <row r="216" spans="1:7" ht="15.75" customHeight="1" x14ac:dyDescent="0.35">
      <c r="A216" s="25"/>
      <c r="B216" s="25"/>
      <c r="C216" s="25"/>
      <c r="G216" s="34"/>
    </row>
    <row r="217" spans="1:7" ht="15.75" customHeight="1" x14ac:dyDescent="0.35">
      <c r="A217" s="25"/>
      <c r="B217" s="25"/>
      <c r="C217" s="25"/>
      <c r="G217" s="34"/>
    </row>
    <row r="218" spans="1:7" ht="15.75" customHeight="1" x14ac:dyDescent="0.35">
      <c r="A218" s="25"/>
      <c r="B218" s="25"/>
      <c r="C218" s="25"/>
      <c r="G218" s="34"/>
    </row>
    <row r="219" spans="1:7" ht="15.75" customHeight="1" x14ac:dyDescent="0.35">
      <c r="A219" s="25"/>
      <c r="B219" s="25"/>
      <c r="C219" s="25"/>
      <c r="G219" s="34"/>
    </row>
    <row r="220" spans="1:7" ht="15.75" customHeight="1" x14ac:dyDescent="0.35">
      <c r="A220" s="25"/>
      <c r="B220" s="25"/>
      <c r="C220" s="25"/>
      <c r="G220" s="34"/>
    </row>
    <row r="221" spans="1:7" ht="15.75" customHeight="1" x14ac:dyDescent="0.35">
      <c r="A221" s="25"/>
      <c r="B221" s="25"/>
      <c r="C221" s="25"/>
      <c r="G221" s="34"/>
    </row>
    <row r="222" spans="1:7" ht="15.75" customHeight="1" x14ac:dyDescent="0.35">
      <c r="A222" s="25"/>
      <c r="B222" s="25"/>
      <c r="C222" s="25"/>
      <c r="G222" s="34"/>
    </row>
    <row r="223" spans="1:7" ht="15.75" customHeight="1" x14ac:dyDescent="0.35">
      <c r="A223" s="25"/>
      <c r="B223" s="25"/>
      <c r="C223" s="25"/>
      <c r="G223" s="34"/>
    </row>
    <row r="224" spans="1:7" ht="15.75" customHeight="1" x14ac:dyDescent="0.35">
      <c r="A224" s="25"/>
      <c r="B224" s="25"/>
      <c r="C224" s="25"/>
      <c r="G224" s="34"/>
    </row>
    <row r="225" spans="1:7" ht="15.75" customHeight="1" x14ac:dyDescent="0.35">
      <c r="A225" s="25"/>
      <c r="B225" s="25"/>
      <c r="C225" s="25"/>
      <c r="G225" s="34"/>
    </row>
    <row r="226" spans="1:7" ht="15.75" customHeight="1" x14ac:dyDescent="0.35">
      <c r="A226" s="25"/>
      <c r="B226" s="25"/>
      <c r="C226" s="25"/>
      <c r="G226" s="34"/>
    </row>
    <row r="227" spans="1:7" ht="15.75" customHeight="1" x14ac:dyDescent="0.35">
      <c r="A227" s="25"/>
      <c r="B227" s="25"/>
      <c r="C227" s="25"/>
      <c r="G227" s="34"/>
    </row>
    <row r="228" spans="1:7" ht="15.75" customHeight="1" x14ac:dyDescent="0.35">
      <c r="A228" s="25"/>
      <c r="B228" s="25"/>
      <c r="C228" s="25"/>
      <c r="G228" s="34"/>
    </row>
    <row r="229" spans="1:7" ht="15.75" customHeight="1" x14ac:dyDescent="0.35">
      <c r="A229" s="25"/>
      <c r="B229" s="25"/>
      <c r="C229" s="25"/>
      <c r="G229" s="34"/>
    </row>
    <row r="230" spans="1:7" ht="15.75" customHeight="1" x14ac:dyDescent="0.35">
      <c r="A230" s="25"/>
      <c r="B230" s="25"/>
      <c r="C230" s="25"/>
      <c r="G230" s="34"/>
    </row>
    <row r="231" spans="1:7" ht="15.75" customHeight="1" x14ac:dyDescent="0.35">
      <c r="A231" s="25"/>
      <c r="B231" s="25"/>
      <c r="C231" s="25"/>
      <c r="G231" s="34"/>
    </row>
    <row r="232" spans="1:7" ht="15.75" customHeight="1" x14ac:dyDescent="0.35">
      <c r="A232" s="25"/>
      <c r="B232" s="25"/>
      <c r="C232" s="25"/>
      <c r="G232" s="34"/>
    </row>
    <row r="233" spans="1:7" ht="15.75" customHeight="1" x14ac:dyDescent="0.35">
      <c r="A233" s="25"/>
      <c r="B233" s="25"/>
      <c r="C233" s="25"/>
      <c r="G233" s="34"/>
    </row>
    <row r="234" spans="1:7" ht="15.75" customHeight="1" x14ac:dyDescent="0.35">
      <c r="A234" s="25"/>
      <c r="B234" s="25"/>
      <c r="C234" s="25"/>
      <c r="G234" s="34"/>
    </row>
    <row r="235" spans="1:7" ht="15.75" customHeight="1" x14ac:dyDescent="0.35">
      <c r="A235" s="25"/>
      <c r="B235" s="25"/>
      <c r="C235" s="25"/>
      <c r="G235" s="34"/>
    </row>
    <row r="236" spans="1:7" ht="15.75" customHeight="1" x14ac:dyDescent="0.35">
      <c r="A236" s="25"/>
      <c r="B236" s="25"/>
      <c r="C236" s="25"/>
      <c r="G236" s="34"/>
    </row>
    <row r="237" spans="1:7" ht="15.75" customHeight="1" x14ac:dyDescent="0.35">
      <c r="A237" s="25"/>
      <c r="B237" s="25"/>
      <c r="C237" s="25"/>
      <c r="G237" s="34"/>
    </row>
    <row r="238" spans="1:7" ht="15.75" customHeight="1" x14ac:dyDescent="0.35">
      <c r="A238" s="25"/>
      <c r="B238" s="25"/>
      <c r="C238" s="25"/>
      <c r="G238" s="34"/>
    </row>
    <row r="239" spans="1:7" ht="15.75" customHeight="1" x14ac:dyDescent="0.35">
      <c r="A239" s="25"/>
      <c r="B239" s="25"/>
      <c r="C239" s="25"/>
      <c r="G239" s="34"/>
    </row>
    <row r="240" spans="1:7" ht="15.75" customHeight="1" x14ac:dyDescent="0.35">
      <c r="A240" s="25"/>
      <c r="B240" s="25"/>
      <c r="C240" s="25"/>
      <c r="G240" s="34"/>
    </row>
    <row r="241" spans="1:7" ht="15.75" customHeight="1" x14ac:dyDescent="0.35">
      <c r="A241" s="25"/>
      <c r="B241" s="25"/>
      <c r="C241" s="25"/>
      <c r="G241" s="34"/>
    </row>
    <row r="242" spans="1:7" ht="15.75" customHeight="1" x14ac:dyDescent="0.35">
      <c r="A242" s="25"/>
      <c r="B242" s="25"/>
      <c r="C242" s="25"/>
      <c r="G242" s="34"/>
    </row>
    <row r="243" spans="1:7" ht="15.75" customHeight="1" x14ac:dyDescent="0.35">
      <c r="A243" s="25"/>
      <c r="B243" s="25"/>
      <c r="C243" s="25"/>
      <c r="G243" s="34"/>
    </row>
    <row r="244" spans="1:7" ht="15.75" customHeight="1" x14ac:dyDescent="0.35">
      <c r="A244" s="25"/>
      <c r="B244" s="25"/>
      <c r="C244" s="25"/>
      <c r="G244" s="34"/>
    </row>
    <row r="245" spans="1:7" ht="15.75" customHeight="1" x14ac:dyDescent="0.35">
      <c r="A245" s="25"/>
      <c r="B245" s="25"/>
      <c r="C245" s="25"/>
      <c r="G245" s="34"/>
    </row>
    <row r="246" spans="1:7" ht="15.75" customHeight="1" x14ac:dyDescent="0.35">
      <c r="A246" s="25"/>
      <c r="B246" s="25"/>
      <c r="C246" s="25"/>
      <c r="G246" s="34"/>
    </row>
    <row r="247" spans="1:7" ht="15.75" customHeight="1" x14ac:dyDescent="0.35">
      <c r="A247" s="25"/>
      <c r="B247" s="25"/>
      <c r="C247" s="25"/>
      <c r="G247" s="34"/>
    </row>
    <row r="248" spans="1:7" ht="15.75" customHeight="1" x14ac:dyDescent="0.35">
      <c r="A248" s="25"/>
      <c r="B248" s="25"/>
      <c r="C248" s="25"/>
      <c r="G248" s="34"/>
    </row>
    <row r="249" spans="1:7" ht="15.75" customHeight="1" x14ac:dyDescent="0.35">
      <c r="A249" s="25"/>
      <c r="B249" s="25"/>
      <c r="C249" s="25"/>
      <c r="G249" s="34"/>
    </row>
    <row r="250" spans="1:7" ht="15.75" customHeight="1" x14ac:dyDescent="0.35">
      <c r="A250" s="25"/>
      <c r="B250" s="25"/>
      <c r="C250" s="25"/>
      <c r="G250" s="34"/>
    </row>
    <row r="251" spans="1:7" ht="15.75" customHeight="1" x14ac:dyDescent="0.35">
      <c r="A251" s="25"/>
      <c r="B251" s="25"/>
      <c r="C251" s="25"/>
      <c r="G251" s="34"/>
    </row>
    <row r="252" spans="1:7" ht="15.75" customHeight="1" x14ac:dyDescent="0.35">
      <c r="A252" s="25"/>
      <c r="B252" s="25"/>
      <c r="C252" s="25"/>
      <c r="G252" s="34"/>
    </row>
    <row r="253" spans="1:7" ht="15.75" customHeight="1" x14ac:dyDescent="0.35">
      <c r="A253" s="25"/>
      <c r="B253" s="25"/>
      <c r="C253" s="25"/>
      <c r="G253" s="34"/>
    </row>
    <row r="254" spans="1:7" ht="15.75" customHeight="1" x14ac:dyDescent="0.35">
      <c r="A254" s="25"/>
      <c r="B254" s="25"/>
      <c r="C254" s="25"/>
      <c r="G254" s="34"/>
    </row>
    <row r="255" spans="1:7" ht="15.75" customHeight="1" x14ac:dyDescent="0.35">
      <c r="A255" s="25"/>
      <c r="B255" s="25"/>
      <c r="C255" s="25"/>
      <c r="G255" s="34"/>
    </row>
    <row r="256" spans="1:7" ht="15.75" customHeight="1" x14ac:dyDescent="0.35">
      <c r="A256" s="25"/>
      <c r="B256" s="25"/>
      <c r="C256" s="25"/>
      <c r="G256" s="34"/>
    </row>
    <row r="257" spans="1:7" ht="15.75" customHeight="1" x14ac:dyDescent="0.35">
      <c r="A257" s="25"/>
      <c r="B257" s="25"/>
      <c r="C257" s="25"/>
      <c r="G257" s="34"/>
    </row>
    <row r="258" spans="1:7" ht="15.75" customHeight="1" x14ac:dyDescent="0.35">
      <c r="A258" s="25"/>
      <c r="B258" s="25"/>
      <c r="C258" s="25"/>
      <c r="G258" s="34"/>
    </row>
    <row r="259" spans="1:7" ht="15.75" customHeight="1" x14ac:dyDescent="0.35">
      <c r="A259" s="25"/>
      <c r="B259" s="25"/>
      <c r="C259" s="25"/>
      <c r="G259" s="34"/>
    </row>
    <row r="260" spans="1:7" ht="15.75" customHeight="1" x14ac:dyDescent="0.35">
      <c r="A260" s="25"/>
      <c r="B260" s="25"/>
      <c r="C260" s="25"/>
      <c r="G260" s="34"/>
    </row>
    <row r="261" spans="1:7" ht="15.75" customHeight="1" x14ac:dyDescent="0.35">
      <c r="A261" s="25"/>
      <c r="B261" s="25"/>
      <c r="C261" s="25"/>
      <c r="G261" s="34"/>
    </row>
    <row r="262" spans="1:7" ht="15.75" customHeight="1" x14ac:dyDescent="0.35">
      <c r="A262" s="25"/>
      <c r="B262" s="25"/>
      <c r="C262" s="25"/>
      <c r="G262" s="34"/>
    </row>
    <row r="263" spans="1:7" ht="15.75" customHeight="1" x14ac:dyDescent="0.35">
      <c r="A263" s="25"/>
      <c r="B263" s="25"/>
      <c r="C263" s="25"/>
      <c r="G263" s="34"/>
    </row>
    <row r="264" spans="1:7" ht="15.75" customHeight="1" x14ac:dyDescent="0.35">
      <c r="A264" s="25"/>
      <c r="B264" s="25"/>
      <c r="C264" s="25"/>
      <c r="G264" s="34"/>
    </row>
    <row r="265" spans="1:7" ht="15.75" customHeight="1" x14ac:dyDescent="0.35">
      <c r="A265" s="25"/>
      <c r="B265" s="25"/>
      <c r="C265" s="25"/>
      <c r="G265" s="34"/>
    </row>
    <row r="266" spans="1:7" ht="15.75" customHeight="1" x14ac:dyDescent="0.35">
      <c r="A266" s="25"/>
      <c r="B266" s="25"/>
      <c r="C266" s="25"/>
      <c r="G266" s="34"/>
    </row>
    <row r="267" spans="1:7" ht="15.75" customHeight="1" x14ac:dyDescent="0.35">
      <c r="A267" s="25"/>
      <c r="B267" s="25"/>
      <c r="C267" s="25"/>
      <c r="G267" s="34"/>
    </row>
    <row r="268" spans="1:7" ht="15.75" customHeight="1" x14ac:dyDescent="0.35">
      <c r="A268" s="25"/>
      <c r="B268" s="25"/>
      <c r="C268" s="25"/>
      <c r="G268" s="34"/>
    </row>
    <row r="269" spans="1:7" ht="15.75" customHeight="1" x14ac:dyDescent="0.35">
      <c r="A269" s="25"/>
      <c r="B269" s="25"/>
      <c r="C269" s="25"/>
      <c r="G269" s="34"/>
    </row>
    <row r="270" spans="1:7" ht="15.75" customHeight="1" x14ac:dyDescent="0.35">
      <c r="A270" s="25"/>
      <c r="B270" s="25"/>
      <c r="C270" s="25"/>
      <c r="G270" s="34"/>
    </row>
    <row r="271" spans="1:7" ht="15.75" customHeight="1" x14ac:dyDescent="0.35">
      <c r="A271" s="25"/>
      <c r="B271" s="25"/>
      <c r="C271" s="25"/>
      <c r="G271" s="34"/>
    </row>
    <row r="272" spans="1:7" ht="15.75" customHeight="1" x14ac:dyDescent="0.35">
      <c r="A272" s="25"/>
      <c r="B272" s="25"/>
      <c r="C272" s="25"/>
      <c r="G272" s="34"/>
    </row>
    <row r="273" spans="1:7" ht="15.75" customHeight="1" x14ac:dyDescent="0.35">
      <c r="A273" s="25"/>
      <c r="B273" s="25"/>
      <c r="C273" s="25"/>
      <c r="G273" s="34"/>
    </row>
    <row r="274" spans="1:7" ht="15.75" customHeight="1" x14ac:dyDescent="0.35">
      <c r="A274" s="25"/>
      <c r="B274" s="25"/>
      <c r="C274" s="25"/>
      <c r="G274" s="34"/>
    </row>
    <row r="275" spans="1:7" ht="15.75" customHeight="1" x14ac:dyDescent="0.35">
      <c r="A275" s="25"/>
      <c r="B275" s="25"/>
      <c r="C275" s="25"/>
      <c r="G275" s="34"/>
    </row>
    <row r="276" spans="1:7" ht="15.75" customHeight="1" x14ac:dyDescent="0.35">
      <c r="A276" s="25"/>
      <c r="B276" s="25"/>
      <c r="C276" s="25"/>
      <c r="G276" s="34"/>
    </row>
    <row r="277" spans="1:7" ht="15.75" customHeight="1" x14ac:dyDescent="0.35">
      <c r="A277" s="25"/>
      <c r="B277" s="25"/>
      <c r="C277" s="25"/>
      <c r="G277" s="34"/>
    </row>
    <row r="278" spans="1:7" ht="15.75" customHeight="1" x14ac:dyDescent="0.35">
      <c r="A278" s="25"/>
      <c r="B278" s="25"/>
      <c r="C278" s="25"/>
      <c r="G278" s="34"/>
    </row>
    <row r="279" spans="1:7" ht="15.75" customHeight="1" x14ac:dyDescent="0.35">
      <c r="A279" s="25"/>
      <c r="B279" s="25"/>
      <c r="C279" s="25"/>
      <c r="G279" s="34"/>
    </row>
    <row r="280" spans="1:7" ht="15.75" customHeight="1" x14ac:dyDescent="0.35">
      <c r="A280" s="25"/>
      <c r="B280" s="25"/>
      <c r="C280" s="25"/>
      <c r="G280" s="34"/>
    </row>
    <row r="281" spans="1:7" ht="15.75" customHeight="1" x14ac:dyDescent="0.35">
      <c r="A281" s="25"/>
      <c r="B281" s="25"/>
      <c r="C281" s="25"/>
      <c r="G281" s="34"/>
    </row>
    <row r="282" spans="1:7" ht="15.75" customHeight="1" x14ac:dyDescent="0.35">
      <c r="A282" s="25"/>
      <c r="B282" s="25"/>
      <c r="C282" s="25"/>
      <c r="G282" s="34"/>
    </row>
    <row r="283" spans="1:7" ht="15.75" customHeight="1" x14ac:dyDescent="0.35">
      <c r="A283" s="25"/>
      <c r="B283" s="25"/>
      <c r="C283" s="25"/>
      <c r="G283" s="34"/>
    </row>
    <row r="284" spans="1:7" ht="15.75" customHeight="1" x14ac:dyDescent="0.35">
      <c r="A284" s="25"/>
      <c r="B284" s="25"/>
      <c r="C284" s="25"/>
      <c r="G284" s="34"/>
    </row>
    <row r="285" spans="1:7" ht="15.75" customHeight="1" x14ac:dyDescent="0.35">
      <c r="A285" s="25"/>
      <c r="B285" s="25"/>
      <c r="C285" s="25"/>
      <c r="G285" s="34"/>
    </row>
    <row r="286" spans="1:7" ht="15.75" customHeight="1" x14ac:dyDescent="0.35">
      <c r="A286" s="25"/>
      <c r="B286" s="25"/>
      <c r="C286" s="25"/>
      <c r="G286" s="34"/>
    </row>
    <row r="287" spans="1:7" ht="15.75" customHeight="1" x14ac:dyDescent="0.35">
      <c r="A287" s="25"/>
      <c r="B287" s="25"/>
      <c r="C287" s="25"/>
      <c r="G287" s="34"/>
    </row>
    <row r="288" spans="1:7" ht="15.75" customHeight="1" x14ac:dyDescent="0.35">
      <c r="A288" s="25"/>
      <c r="B288" s="25"/>
      <c r="C288" s="25"/>
      <c r="G288" s="34"/>
    </row>
    <row r="289" spans="1:7" ht="15.75" customHeight="1" x14ac:dyDescent="0.35">
      <c r="A289" s="25"/>
      <c r="B289" s="25"/>
      <c r="C289" s="25"/>
      <c r="G289" s="34"/>
    </row>
    <row r="290" spans="1:7" ht="15.75" customHeight="1" x14ac:dyDescent="0.35">
      <c r="A290" s="25"/>
      <c r="B290" s="25"/>
      <c r="C290" s="25"/>
      <c r="G290" s="34"/>
    </row>
    <row r="291" spans="1:7" ht="15.75" customHeight="1" x14ac:dyDescent="0.35">
      <c r="A291" s="25"/>
      <c r="B291" s="25"/>
      <c r="C291" s="25"/>
      <c r="G291" s="34"/>
    </row>
    <row r="292" spans="1:7" ht="15.75" customHeight="1" x14ac:dyDescent="0.35">
      <c r="A292" s="25"/>
      <c r="B292" s="25"/>
      <c r="C292" s="25"/>
      <c r="G292" s="34"/>
    </row>
    <row r="293" spans="1:7" ht="15.75" customHeight="1" x14ac:dyDescent="0.35">
      <c r="A293" s="25"/>
      <c r="B293" s="25"/>
      <c r="C293" s="25"/>
      <c r="G293" s="34"/>
    </row>
    <row r="294" spans="1:7" ht="15.75" customHeight="1" x14ac:dyDescent="0.35">
      <c r="A294" s="25"/>
      <c r="B294" s="25"/>
      <c r="C294" s="25"/>
      <c r="G294" s="34"/>
    </row>
    <row r="295" spans="1:7" ht="15.75" customHeight="1" x14ac:dyDescent="0.35">
      <c r="A295" s="25"/>
      <c r="B295" s="25"/>
      <c r="C295" s="25"/>
      <c r="G295" s="34"/>
    </row>
    <row r="296" spans="1:7" ht="15.75" customHeight="1" x14ac:dyDescent="0.35">
      <c r="A296" s="25"/>
      <c r="B296" s="25"/>
      <c r="C296" s="25"/>
      <c r="G296" s="34"/>
    </row>
    <row r="297" spans="1:7" ht="15.75" customHeight="1" x14ac:dyDescent="0.35">
      <c r="A297" s="25"/>
      <c r="B297" s="25"/>
      <c r="C297" s="25"/>
      <c r="G297" s="34"/>
    </row>
    <row r="298" spans="1:7" ht="15.75" customHeight="1" x14ac:dyDescent="0.35">
      <c r="A298" s="25"/>
      <c r="B298" s="25"/>
      <c r="C298" s="25"/>
      <c r="G298" s="34"/>
    </row>
    <row r="299" spans="1:7" ht="15.75" customHeight="1" x14ac:dyDescent="0.35">
      <c r="A299" s="25"/>
      <c r="B299" s="25"/>
      <c r="C299" s="25"/>
      <c r="G299" s="34"/>
    </row>
    <row r="300" spans="1:7" ht="15.75" customHeight="1" x14ac:dyDescent="0.35">
      <c r="A300" s="25"/>
      <c r="B300" s="25"/>
      <c r="C300" s="25"/>
      <c r="G300" s="34"/>
    </row>
    <row r="301" spans="1:7" ht="15.75" customHeight="1" x14ac:dyDescent="0.35">
      <c r="A301" s="25"/>
      <c r="B301" s="25"/>
      <c r="C301" s="25"/>
      <c r="G301" s="34"/>
    </row>
    <row r="302" spans="1:7" ht="15.75" customHeight="1" x14ac:dyDescent="0.35">
      <c r="A302" s="25"/>
      <c r="B302" s="25"/>
      <c r="C302" s="25"/>
      <c r="G302" s="34"/>
    </row>
    <row r="303" spans="1:7" ht="15.75" customHeight="1" x14ac:dyDescent="0.35">
      <c r="A303" s="25"/>
      <c r="B303" s="25"/>
      <c r="C303" s="25"/>
      <c r="G303" s="34"/>
    </row>
    <row r="304" spans="1:7" ht="15.75" customHeight="1" x14ac:dyDescent="0.35">
      <c r="A304" s="25"/>
      <c r="B304" s="25"/>
      <c r="C304" s="25"/>
      <c r="G304" s="34"/>
    </row>
    <row r="305" spans="1:7" ht="15.75" customHeight="1" x14ac:dyDescent="0.35">
      <c r="A305" s="25"/>
      <c r="B305" s="25"/>
      <c r="C305" s="25"/>
      <c r="G305" s="34"/>
    </row>
    <row r="306" spans="1:7" ht="15.75" customHeight="1" x14ac:dyDescent="0.35">
      <c r="A306" s="25"/>
      <c r="B306" s="25"/>
      <c r="C306" s="25"/>
      <c r="G306" s="34"/>
    </row>
    <row r="307" spans="1:7" ht="15.75" customHeight="1" x14ac:dyDescent="0.35">
      <c r="A307" s="25"/>
      <c r="B307" s="25"/>
      <c r="C307" s="25"/>
      <c r="G307" s="34"/>
    </row>
    <row r="308" spans="1:7" ht="15.75" customHeight="1" x14ac:dyDescent="0.35">
      <c r="A308" s="25"/>
      <c r="B308" s="25"/>
      <c r="C308" s="25"/>
      <c r="G308" s="34"/>
    </row>
    <row r="309" spans="1:7" ht="15.75" customHeight="1" x14ac:dyDescent="0.35">
      <c r="A309" s="25"/>
      <c r="B309" s="25"/>
      <c r="C309" s="25"/>
      <c r="G309" s="34"/>
    </row>
    <row r="310" spans="1:7" ht="15.75" customHeight="1" x14ac:dyDescent="0.35">
      <c r="A310" s="25"/>
      <c r="B310" s="25"/>
      <c r="C310" s="25"/>
      <c r="G310" s="34"/>
    </row>
    <row r="311" spans="1:7" ht="15.75" customHeight="1" x14ac:dyDescent="0.35">
      <c r="A311" s="25"/>
      <c r="B311" s="25"/>
      <c r="C311" s="25"/>
      <c r="G311" s="34"/>
    </row>
    <row r="312" spans="1:7" ht="15.75" customHeight="1" x14ac:dyDescent="0.35">
      <c r="A312" s="25"/>
      <c r="B312" s="25"/>
      <c r="C312" s="25"/>
      <c r="G312" s="34"/>
    </row>
    <row r="313" spans="1:7" ht="15.75" customHeight="1" x14ac:dyDescent="0.35">
      <c r="A313" s="25"/>
      <c r="B313" s="25"/>
      <c r="C313" s="25"/>
      <c r="G313" s="34"/>
    </row>
    <row r="314" spans="1:7" ht="15.75" customHeight="1" x14ac:dyDescent="0.35">
      <c r="A314" s="25"/>
      <c r="B314" s="25"/>
      <c r="C314" s="25"/>
      <c r="G314" s="34"/>
    </row>
    <row r="315" spans="1:7" ht="15.75" customHeight="1" x14ac:dyDescent="0.35">
      <c r="A315" s="25"/>
      <c r="B315" s="25"/>
      <c r="C315" s="25"/>
      <c r="G315" s="34"/>
    </row>
    <row r="316" spans="1:7" ht="15.75" customHeight="1" x14ac:dyDescent="0.35">
      <c r="A316" s="25"/>
      <c r="B316" s="25"/>
      <c r="C316" s="25"/>
      <c r="G316" s="34"/>
    </row>
    <row r="317" spans="1:7" ht="15.75" customHeight="1" x14ac:dyDescent="0.35">
      <c r="A317" s="25"/>
      <c r="B317" s="25"/>
      <c r="C317" s="25"/>
      <c r="G317" s="34"/>
    </row>
    <row r="318" spans="1:7" ht="15.75" customHeight="1" x14ac:dyDescent="0.35">
      <c r="A318" s="25"/>
      <c r="B318" s="25"/>
      <c r="C318" s="25"/>
      <c r="G318" s="34"/>
    </row>
    <row r="319" spans="1:7" ht="15.75" customHeight="1" x14ac:dyDescent="0.35">
      <c r="A319" s="25"/>
      <c r="B319" s="25"/>
      <c r="C319" s="25"/>
      <c r="G319" s="34"/>
    </row>
    <row r="320" spans="1:7" ht="15.75" customHeight="1" x14ac:dyDescent="0.35">
      <c r="A320" s="25"/>
      <c r="B320" s="25"/>
      <c r="C320" s="25"/>
      <c r="G320" s="34"/>
    </row>
    <row r="321" spans="1:7" ht="15.75" customHeight="1" x14ac:dyDescent="0.35">
      <c r="A321" s="25"/>
      <c r="B321" s="25"/>
      <c r="C321" s="25"/>
      <c r="G321" s="34"/>
    </row>
    <row r="322" spans="1:7" ht="15.75" customHeight="1" x14ac:dyDescent="0.35">
      <c r="A322" s="25"/>
      <c r="B322" s="25"/>
      <c r="C322" s="25"/>
      <c r="G322" s="34"/>
    </row>
    <row r="323" spans="1:7" ht="15.75" customHeight="1" x14ac:dyDescent="0.35">
      <c r="A323" s="25"/>
      <c r="B323" s="25"/>
      <c r="C323" s="25"/>
      <c r="G323" s="34"/>
    </row>
    <row r="324" spans="1:7" ht="15.75" customHeight="1" x14ac:dyDescent="0.35">
      <c r="A324" s="25"/>
      <c r="B324" s="25"/>
      <c r="C324" s="25"/>
      <c r="G324" s="34"/>
    </row>
    <row r="325" spans="1:7" ht="15.75" customHeight="1" x14ac:dyDescent="0.35">
      <c r="A325" s="25"/>
      <c r="B325" s="25"/>
      <c r="C325" s="25"/>
      <c r="G325" s="34"/>
    </row>
    <row r="326" spans="1:7" ht="15.75" customHeight="1" x14ac:dyDescent="0.35">
      <c r="A326" s="25"/>
      <c r="B326" s="25"/>
      <c r="C326" s="25"/>
      <c r="G326" s="34"/>
    </row>
    <row r="327" spans="1:7" ht="15.75" customHeight="1" x14ac:dyDescent="0.35">
      <c r="A327" s="25"/>
      <c r="B327" s="25"/>
      <c r="C327" s="25"/>
      <c r="G327" s="34"/>
    </row>
    <row r="328" spans="1:7" ht="15.75" customHeight="1" x14ac:dyDescent="0.35">
      <c r="A328" s="25"/>
      <c r="B328" s="25"/>
      <c r="C328" s="25"/>
      <c r="G328" s="34"/>
    </row>
    <row r="329" spans="1:7" ht="15.75" customHeight="1" x14ac:dyDescent="0.35">
      <c r="A329" s="25"/>
      <c r="B329" s="25"/>
      <c r="C329" s="25"/>
      <c r="G329" s="34"/>
    </row>
    <row r="330" spans="1:7" ht="15.75" customHeight="1" x14ac:dyDescent="0.35">
      <c r="A330" s="25"/>
      <c r="B330" s="25"/>
      <c r="C330" s="25"/>
      <c r="G330" s="34"/>
    </row>
    <row r="331" spans="1:7" ht="15.75" customHeight="1" x14ac:dyDescent="0.35">
      <c r="A331" s="25"/>
      <c r="B331" s="25"/>
      <c r="C331" s="25"/>
      <c r="G331" s="34"/>
    </row>
    <row r="332" spans="1:7" ht="15.75" customHeight="1" x14ac:dyDescent="0.35">
      <c r="A332" s="25"/>
      <c r="B332" s="25"/>
      <c r="C332" s="25"/>
      <c r="G332" s="34"/>
    </row>
    <row r="333" spans="1:7" ht="15.75" customHeight="1" x14ac:dyDescent="0.35">
      <c r="A333" s="25"/>
      <c r="B333" s="25"/>
      <c r="C333" s="25"/>
      <c r="G333" s="34"/>
    </row>
    <row r="334" spans="1:7" ht="15.75" customHeight="1" x14ac:dyDescent="0.35">
      <c r="A334" s="25"/>
      <c r="B334" s="25"/>
      <c r="C334" s="25"/>
      <c r="G334" s="34"/>
    </row>
    <row r="335" spans="1:7" ht="15.75" customHeight="1" x14ac:dyDescent="0.35">
      <c r="A335" s="25"/>
      <c r="B335" s="25"/>
      <c r="C335" s="25"/>
      <c r="G335" s="34"/>
    </row>
    <row r="336" spans="1:7" ht="15.75" customHeight="1" x14ac:dyDescent="0.35">
      <c r="A336" s="25"/>
      <c r="B336" s="25"/>
      <c r="C336" s="25"/>
      <c r="G336" s="34"/>
    </row>
    <row r="337" spans="1:7" ht="15.75" customHeight="1" x14ac:dyDescent="0.35">
      <c r="A337" s="25"/>
      <c r="B337" s="25"/>
      <c r="C337" s="25"/>
      <c r="G337" s="34"/>
    </row>
    <row r="338" spans="1:7" ht="15.75" customHeight="1" x14ac:dyDescent="0.35">
      <c r="A338" s="25"/>
      <c r="B338" s="25"/>
      <c r="C338" s="25"/>
      <c r="G338" s="34"/>
    </row>
    <row r="339" spans="1:7" ht="15.75" customHeight="1" x14ac:dyDescent="0.35">
      <c r="A339" s="25"/>
      <c r="B339" s="25"/>
      <c r="C339" s="25"/>
      <c r="G339" s="34"/>
    </row>
    <row r="340" spans="1:7" ht="15.75" customHeight="1" x14ac:dyDescent="0.35">
      <c r="A340" s="25"/>
      <c r="B340" s="25"/>
      <c r="C340" s="25"/>
      <c r="G340" s="34"/>
    </row>
    <row r="341" spans="1:7" ht="15.75" customHeight="1" x14ac:dyDescent="0.35">
      <c r="A341" s="25"/>
      <c r="B341" s="25"/>
      <c r="C341" s="25"/>
      <c r="G341" s="34"/>
    </row>
    <row r="342" spans="1:7" ht="15.75" customHeight="1" x14ac:dyDescent="0.35">
      <c r="A342" s="25"/>
      <c r="B342" s="25"/>
      <c r="C342" s="25"/>
      <c r="G342" s="34"/>
    </row>
    <row r="343" spans="1:7" ht="15.75" customHeight="1" x14ac:dyDescent="0.35">
      <c r="A343" s="25"/>
      <c r="B343" s="25"/>
      <c r="C343" s="25"/>
      <c r="G343" s="34"/>
    </row>
    <row r="344" spans="1:7" ht="15.75" customHeight="1" x14ac:dyDescent="0.35">
      <c r="A344" s="25"/>
      <c r="B344" s="25"/>
      <c r="C344" s="25"/>
      <c r="G344" s="34"/>
    </row>
    <row r="345" spans="1:7" ht="15.75" customHeight="1" x14ac:dyDescent="0.35">
      <c r="A345" s="25"/>
      <c r="B345" s="25"/>
      <c r="C345" s="25"/>
      <c r="G345" s="34"/>
    </row>
    <row r="346" spans="1:7" ht="15.75" customHeight="1" x14ac:dyDescent="0.35">
      <c r="A346" s="25"/>
      <c r="B346" s="25"/>
      <c r="C346" s="25"/>
      <c r="G346" s="34"/>
    </row>
    <row r="347" spans="1:7" ht="15.75" customHeight="1" x14ac:dyDescent="0.35">
      <c r="A347" s="25"/>
      <c r="B347" s="25"/>
      <c r="C347" s="25"/>
      <c r="G347" s="34"/>
    </row>
    <row r="348" spans="1:7" ht="15.75" customHeight="1" x14ac:dyDescent="0.35">
      <c r="A348" s="25"/>
      <c r="B348" s="25"/>
      <c r="C348" s="25"/>
      <c r="G348" s="34"/>
    </row>
    <row r="349" spans="1:7" ht="15.75" customHeight="1" x14ac:dyDescent="0.35">
      <c r="A349" s="25"/>
      <c r="B349" s="25"/>
      <c r="C349" s="25"/>
      <c r="G349" s="34"/>
    </row>
    <row r="350" spans="1:7" ht="15.75" customHeight="1" x14ac:dyDescent="0.35">
      <c r="A350" s="25"/>
      <c r="B350" s="25"/>
      <c r="C350" s="25"/>
      <c r="G350" s="34"/>
    </row>
    <row r="351" spans="1:7" ht="15.75" customHeight="1" x14ac:dyDescent="0.35">
      <c r="A351" s="25"/>
      <c r="B351" s="25"/>
      <c r="C351" s="25"/>
      <c r="G351" s="34"/>
    </row>
    <row r="352" spans="1:7" ht="15.75" customHeight="1" x14ac:dyDescent="0.35">
      <c r="A352" s="25"/>
      <c r="B352" s="25"/>
      <c r="C352" s="25"/>
      <c r="G352" s="34"/>
    </row>
    <row r="353" spans="1:7" ht="15.75" customHeight="1" x14ac:dyDescent="0.35">
      <c r="A353" s="25"/>
      <c r="B353" s="25"/>
      <c r="C353" s="25"/>
      <c r="G353" s="34"/>
    </row>
    <row r="354" spans="1:7" ht="15.75" customHeight="1" x14ac:dyDescent="0.35">
      <c r="A354" s="25"/>
      <c r="B354" s="25"/>
      <c r="C354" s="25"/>
      <c r="G354" s="34"/>
    </row>
    <row r="355" spans="1:7" ht="15.75" customHeight="1" x14ac:dyDescent="0.35">
      <c r="A355" s="25"/>
      <c r="B355" s="25"/>
      <c r="C355" s="25"/>
      <c r="G355" s="34"/>
    </row>
    <row r="356" spans="1:7" ht="15.75" customHeight="1" x14ac:dyDescent="0.35">
      <c r="A356" s="25"/>
      <c r="B356" s="25"/>
      <c r="C356" s="25"/>
      <c r="G356" s="34"/>
    </row>
    <row r="357" spans="1:7" ht="15.75" customHeight="1" x14ac:dyDescent="0.35">
      <c r="A357" s="25"/>
      <c r="B357" s="25"/>
      <c r="C357" s="25"/>
      <c r="G357" s="34"/>
    </row>
    <row r="358" spans="1:7" ht="15.75" customHeight="1" x14ac:dyDescent="0.35">
      <c r="A358" s="25"/>
      <c r="B358" s="25"/>
      <c r="C358" s="25"/>
      <c r="G358" s="34"/>
    </row>
    <row r="359" spans="1:7" ht="15.75" customHeight="1" x14ac:dyDescent="0.35">
      <c r="A359" s="25"/>
      <c r="B359" s="25"/>
      <c r="C359" s="25"/>
      <c r="G359" s="34"/>
    </row>
    <row r="360" spans="1:7" ht="15.75" customHeight="1" x14ac:dyDescent="0.35">
      <c r="A360" s="25"/>
      <c r="B360" s="25"/>
      <c r="C360" s="25"/>
      <c r="G360" s="34"/>
    </row>
    <row r="361" spans="1:7" ht="15.75" customHeight="1" x14ac:dyDescent="0.35">
      <c r="A361" s="25"/>
      <c r="B361" s="25"/>
      <c r="C361" s="25"/>
      <c r="G361" s="34"/>
    </row>
    <row r="362" spans="1:7" ht="15.75" customHeight="1" x14ac:dyDescent="0.35">
      <c r="A362" s="25"/>
      <c r="B362" s="25"/>
      <c r="C362" s="25"/>
      <c r="G362" s="34"/>
    </row>
    <row r="363" spans="1:7" ht="15.75" customHeight="1" x14ac:dyDescent="0.35">
      <c r="A363" s="25"/>
      <c r="B363" s="25"/>
      <c r="C363" s="25"/>
      <c r="G363" s="34"/>
    </row>
    <row r="364" spans="1:7" ht="15.75" customHeight="1" x14ac:dyDescent="0.35">
      <c r="A364" s="25"/>
      <c r="B364" s="25"/>
      <c r="C364" s="25"/>
      <c r="G364" s="34"/>
    </row>
    <row r="365" spans="1:7" ht="15.75" customHeight="1" x14ac:dyDescent="0.35">
      <c r="A365" s="25"/>
      <c r="B365" s="25"/>
      <c r="C365" s="25"/>
      <c r="G365" s="34"/>
    </row>
    <row r="366" spans="1:7" ht="15.75" customHeight="1" x14ac:dyDescent="0.35">
      <c r="A366" s="25"/>
      <c r="B366" s="25"/>
      <c r="C366" s="25"/>
      <c r="G366" s="34"/>
    </row>
    <row r="367" spans="1:7" ht="15.75" customHeight="1" x14ac:dyDescent="0.35">
      <c r="A367" s="25"/>
      <c r="B367" s="25"/>
      <c r="C367" s="25"/>
      <c r="G367" s="34"/>
    </row>
    <row r="368" spans="1:7" ht="15.75" customHeight="1" x14ac:dyDescent="0.35">
      <c r="A368" s="25"/>
      <c r="B368" s="25"/>
      <c r="C368" s="25"/>
      <c r="G368" s="34"/>
    </row>
    <row r="369" spans="1:7" ht="15.75" customHeight="1" x14ac:dyDescent="0.35">
      <c r="A369" s="25"/>
      <c r="B369" s="25"/>
      <c r="C369" s="25"/>
      <c r="G369" s="34"/>
    </row>
    <row r="370" spans="1:7" ht="15.75" customHeight="1" x14ac:dyDescent="0.35">
      <c r="A370" s="25"/>
      <c r="B370" s="25"/>
      <c r="C370" s="25"/>
      <c r="G370" s="34"/>
    </row>
    <row r="371" spans="1:7" ht="15.75" customHeight="1" x14ac:dyDescent="0.35">
      <c r="A371" s="25"/>
      <c r="B371" s="25"/>
      <c r="C371" s="25"/>
      <c r="G371" s="34"/>
    </row>
    <row r="372" spans="1:7" ht="15.75" customHeight="1" x14ac:dyDescent="0.35">
      <c r="A372" s="25"/>
      <c r="B372" s="25"/>
      <c r="C372" s="25"/>
      <c r="G372" s="34"/>
    </row>
    <row r="373" spans="1:7" ht="15.75" customHeight="1" x14ac:dyDescent="0.35">
      <c r="A373" s="25"/>
      <c r="B373" s="25"/>
      <c r="C373" s="25"/>
      <c r="G373" s="34"/>
    </row>
    <row r="374" spans="1:7" ht="15.75" customHeight="1" x14ac:dyDescent="0.35">
      <c r="A374" s="25"/>
      <c r="B374" s="25"/>
      <c r="C374" s="25"/>
      <c r="G374" s="34"/>
    </row>
    <row r="375" spans="1:7" ht="15.75" customHeight="1" x14ac:dyDescent="0.35">
      <c r="A375" s="25"/>
      <c r="B375" s="25"/>
      <c r="C375" s="25"/>
      <c r="G375" s="34"/>
    </row>
    <row r="376" spans="1:7" ht="15.75" customHeight="1" x14ac:dyDescent="0.35">
      <c r="A376" s="25"/>
      <c r="B376" s="25"/>
      <c r="C376" s="25"/>
      <c r="G376" s="34"/>
    </row>
    <row r="377" spans="1:7" ht="15.75" customHeight="1" x14ac:dyDescent="0.35">
      <c r="A377" s="25"/>
      <c r="B377" s="25"/>
      <c r="C377" s="25"/>
      <c r="G377" s="34"/>
    </row>
    <row r="378" spans="1:7" ht="15.75" customHeight="1" x14ac:dyDescent="0.35">
      <c r="A378" s="25"/>
      <c r="B378" s="25"/>
      <c r="C378" s="25"/>
      <c r="G378" s="34"/>
    </row>
    <row r="379" spans="1:7" ht="15.75" customHeight="1" x14ac:dyDescent="0.35">
      <c r="A379" s="25"/>
      <c r="B379" s="25"/>
      <c r="C379" s="25"/>
      <c r="G379" s="34"/>
    </row>
    <row r="380" spans="1:7" ht="15.75" customHeight="1" x14ac:dyDescent="0.35">
      <c r="A380" s="25"/>
      <c r="B380" s="25"/>
      <c r="C380" s="25"/>
      <c r="G380" s="34"/>
    </row>
    <row r="381" spans="1:7" ht="15.75" customHeight="1" x14ac:dyDescent="0.35">
      <c r="A381" s="25"/>
      <c r="B381" s="25"/>
      <c r="C381" s="25"/>
      <c r="G381" s="34"/>
    </row>
    <row r="382" spans="1:7" ht="15.75" customHeight="1" x14ac:dyDescent="0.35">
      <c r="A382" s="25"/>
      <c r="B382" s="25"/>
      <c r="C382" s="25"/>
      <c r="G382" s="34"/>
    </row>
    <row r="383" spans="1:7" ht="15.75" customHeight="1" x14ac:dyDescent="0.35">
      <c r="A383" s="25"/>
      <c r="B383" s="25"/>
      <c r="C383" s="25"/>
      <c r="G383" s="34"/>
    </row>
    <row r="384" spans="1:7" ht="15.75" customHeight="1" x14ac:dyDescent="0.35">
      <c r="A384" s="25"/>
      <c r="B384" s="25"/>
      <c r="C384" s="25"/>
      <c r="G384" s="34"/>
    </row>
    <row r="385" spans="1:7" ht="15.75" customHeight="1" x14ac:dyDescent="0.35">
      <c r="A385" s="25"/>
      <c r="B385" s="25"/>
      <c r="C385" s="25"/>
      <c r="G385" s="34"/>
    </row>
    <row r="386" spans="1:7" ht="15.75" customHeight="1" x14ac:dyDescent="0.35">
      <c r="A386" s="25"/>
      <c r="B386" s="25"/>
      <c r="C386" s="25"/>
      <c r="G386" s="34"/>
    </row>
    <row r="387" spans="1:7" ht="15.75" customHeight="1" x14ac:dyDescent="0.35">
      <c r="A387" s="25"/>
      <c r="B387" s="25"/>
      <c r="C387" s="25"/>
      <c r="G387" s="34"/>
    </row>
    <row r="388" spans="1:7" ht="15.75" customHeight="1" x14ac:dyDescent="0.35">
      <c r="A388" s="25"/>
      <c r="B388" s="25"/>
      <c r="C388" s="25"/>
      <c r="G388" s="34"/>
    </row>
    <row r="389" spans="1:7" ht="15.75" customHeight="1" x14ac:dyDescent="0.35">
      <c r="A389" s="25"/>
      <c r="B389" s="25"/>
      <c r="C389" s="25"/>
      <c r="G389" s="34"/>
    </row>
    <row r="390" spans="1:7" ht="15.75" customHeight="1" x14ac:dyDescent="0.35">
      <c r="A390" s="25"/>
      <c r="B390" s="25"/>
      <c r="C390" s="25"/>
      <c r="G390" s="34"/>
    </row>
    <row r="391" spans="1:7" ht="15.75" customHeight="1" x14ac:dyDescent="0.35">
      <c r="A391" s="25"/>
      <c r="B391" s="25"/>
      <c r="C391" s="25"/>
      <c r="G391" s="34"/>
    </row>
    <row r="392" spans="1:7" ht="15.75" customHeight="1" x14ac:dyDescent="0.35">
      <c r="A392" s="25"/>
      <c r="B392" s="25"/>
      <c r="C392" s="25"/>
      <c r="G392" s="34"/>
    </row>
    <row r="393" spans="1:7" ht="15.75" customHeight="1" x14ac:dyDescent="0.25"/>
    <row r="394" spans="1:7" ht="15.75" customHeight="1" x14ac:dyDescent="0.25"/>
    <row r="395" spans="1:7" ht="15.75" customHeight="1" x14ac:dyDescent="0.25"/>
    <row r="396" spans="1:7" ht="15.75" customHeight="1" x14ac:dyDescent="0.25"/>
    <row r="397" spans="1:7" ht="15.75" customHeight="1" x14ac:dyDescent="0.25"/>
    <row r="398" spans="1:7" ht="15.75" customHeight="1" x14ac:dyDescent="0.25"/>
    <row r="399" spans="1:7" ht="15.75" customHeight="1" x14ac:dyDescent="0.25"/>
    <row r="400" spans="1:7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3:R192" xr:uid="{00000000-0009-0000-0000-000003000000}">
    <sortState xmlns:xlrd2="http://schemas.microsoft.com/office/spreadsheetml/2017/richdata2" ref="A3:R192">
      <sortCondition ref="C3:C192"/>
    </sortState>
  </autoFilter>
  <customSheetViews>
    <customSheetView guid="{70B46C79-A133-4D1D-96E8-CA15E336D0C0}" filter="1" showAutoFilter="1">
      <pageMargins left="0.7" right="0.7" top="0.75" bottom="0.75" header="0.3" footer="0.3"/>
      <autoFilter ref="A3:R192" xr:uid="{DF64549F-2C46-4A1E-A675-4C377BAF036D}"/>
      <extLst>
        <ext uri="GoogleSheetsCustomDataVersion1">
          <go:sheetsCustomData xmlns:go="http://customooxmlschemas.google.com/" filterViewId="906948379"/>
        </ext>
      </extLst>
    </customSheetView>
    <customSheetView guid="{98E0630B-665F-48F6-8CD1-14053B66A96C}" filter="1" showAutoFilter="1">
      <pageMargins left="0.7" right="0.7" top="0.75" bottom="0.75" header="0.3" footer="0.3"/>
      <autoFilter ref="A3:R192" xr:uid="{324B57D8-2FD9-413B-BB5E-818F4CF44BAF}"/>
      <extLst>
        <ext uri="GoogleSheetsCustomDataVersion1">
          <go:sheetsCustomData xmlns:go="http://customooxmlschemas.google.com/" filterViewId="904428204"/>
        </ext>
      </extLst>
    </customSheetView>
    <customSheetView guid="{5BFBE379-3F1D-4047-BED8-AA2B985D08D5}" filter="1" showAutoFilter="1">
      <pageMargins left="0.7" right="0.7" top="0.75" bottom="0.75" header="0.3" footer="0.3"/>
      <autoFilter ref="A2:J26" xr:uid="{11B34809-5177-4F36-A3E6-20CD70C02B6A}"/>
      <extLst>
        <ext uri="GoogleSheetsCustomDataVersion1">
          <go:sheetsCustomData xmlns:go="http://customooxmlschemas.google.com/" filterViewId="867676754"/>
        </ext>
      </extLst>
    </customSheetView>
    <customSheetView guid="{44E6B36A-E592-462E-96CB-D16CC1858533}" filter="1" showAutoFilter="1">
      <pageMargins left="0.7" right="0.7" top="0.75" bottom="0.75" header="0.3" footer="0.3"/>
      <autoFilter ref="A3:R192" xr:uid="{0CA8E992-1D2A-4496-971D-7EFAF1986D7F}">
        <filterColumn colId="9">
          <filters>
            <filter val="Sin Iniciar"/>
          </filters>
        </filterColumn>
      </autoFilter>
      <extLst>
        <ext uri="GoogleSheetsCustomDataVersion1">
          <go:sheetsCustomData xmlns:go="http://customooxmlschemas.google.com/" filterViewId="546788970"/>
        </ext>
      </extLst>
    </customSheetView>
    <customSheetView guid="{EA364D77-F618-4251-942D-1C31A72634FC}" filter="1" showAutoFilter="1">
      <pageMargins left="0.7" right="0.7" top="0.75" bottom="0.75" header="0.3" footer="0.3"/>
      <autoFilter ref="A3:R192" xr:uid="{FDE0F885-AB20-412B-8C48-967FE0E374F1}">
        <filterColumn colId="9">
          <filters>
            <filter val="Sin Iniciar"/>
          </filters>
        </filterColumn>
      </autoFilter>
      <extLst>
        <ext uri="GoogleSheetsCustomDataVersion1">
          <go:sheetsCustomData xmlns:go="http://customooxmlschemas.google.com/" filterViewId="459305703"/>
        </ext>
      </extLst>
    </customSheetView>
    <customSheetView guid="{DC529A06-901D-47E6-935F-98311A40C615}" filter="1" showAutoFilter="1">
      <pageMargins left="0.7" right="0.7" top="0.75" bottom="0.75" header="0.3" footer="0.3"/>
      <autoFilter ref="A3:R192" xr:uid="{5122F83D-1B2A-4D87-B04D-F22839AD2946}"/>
      <extLst>
        <ext uri="GoogleSheetsCustomDataVersion1">
          <go:sheetsCustomData xmlns:go="http://customooxmlschemas.google.com/" filterViewId="251456825"/>
        </ext>
      </extLst>
    </customSheetView>
    <customSheetView guid="{6AF1180B-52A3-492A-8FCC-4A6AA7F8F60C}" filter="1" showAutoFilter="1">
      <pageMargins left="0.7" right="0.7" top="0.75" bottom="0.75" header="0.3" footer="0.3"/>
      <autoFilter ref="A3:R192" xr:uid="{A4F4C54C-5B5A-45C4-B276-038EF2CDC19E}">
        <filterColumn colId="9">
          <filters>
            <filter val="Sin Iniciar"/>
          </filters>
        </filterColumn>
      </autoFilter>
      <extLst>
        <ext uri="GoogleSheetsCustomDataVersion1">
          <go:sheetsCustomData xmlns:go="http://customooxmlschemas.google.com/" filterViewId="1786257767"/>
        </ext>
      </extLst>
    </customSheetView>
    <customSheetView guid="{9E74B5A9-255D-4626-BFC6-B1AF7BC1CF69}" filter="1" showAutoFilter="1">
      <pageMargins left="0.7" right="0.7" top="0.75" bottom="0.75" header="0.3" footer="0.3"/>
      <autoFilter ref="A3:F192" xr:uid="{8A86AAD3-8A32-4317-9362-640BDC474D2B}"/>
      <extLst>
        <ext uri="GoogleSheetsCustomDataVersion1">
          <go:sheetsCustomData xmlns:go="http://customooxmlschemas.google.com/" filterViewId="1768255812"/>
        </ext>
      </extLst>
    </customSheetView>
    <customSheetView guid="{CAD926A0-7734-4D9A-9E55-80D46B127970}" filter="1" showAutoFilter="1">
      <pageMargins left="0.7" right="0.7" top="0.75" bottom="0.75" header="0.3" footer="0.3"/>
      <autoFilter ref="A3:F192" xr:uid="{DFF8363E-904F-413B-A762-D2D3627CE137}"/>
      <extLst>
        <ext uri="GoogleSheetsCustomDataVersion1">
          <go:sheetsCustomData xmlns:go="http://customooxmlschemas.google.com/" filterViewId="172429074"/>
        </ext>
      </extLst>
    </customSheetView>
    <customSheetView guid="{D238F8F8-346F-4905-AF72-18C8AFF70855}" filter="1" showAutoFilter="1">
      <pageMargins left="0.7" right="0.7" top="0.75" bottom="0.75" header="0.3" footer="0.3"/>
      <autoFilter ref="A2:J15" xr:uid="{D08130F6-89F4-4E1A-B4B9-A1B79AA6051E}"/>
      <extLst>
        <ext uri="GoogleSheetsCustomDataVersion1">
          <go:sheetsCustomData xmlns:go="http://customooxmlschemas.google.com/" filterViewId="1721233835"/>
        </ext>
      </extLst>
    </customSheetView>
    <customSheetView guid="{9F1D24AE-28EB-4A5B-850D-C880498619B0}" filter="1" showAutoFilter="1">
      <pageMargins left="0.7" right="0.7" top="0.75" bottom="0.75" header="0.3" footer="0.3"/>
      <autoFilter ref="A3:R192" xr:uid="{116A7C92-A2A3-4417-AAAE-DCA568D09A60}"/>
      <extLst>
        <ext uri="GoogleSheetsCustomDataVersion1">
          <go:sheetsCustomData xmlns:go="http://customooxmlschemas.google.com/" filterViewId="1673415334"/>
        </ext>
      </extLst>
    </customSheetView>
    <customSheetView guid="{89BFF5D1-0D86-4043-8711-B88E5DE3BE6F}" filter="1" showAutoFilter="1">
      <pageMargins left="0.7" right="0.7" top="0.75" bottom="0.75" header="0.3" footer="0.3"/>
      <autoFilter ref="A3:R192" xr:uid="{CD71353A-28C5-4855-BF26-DA9FB7E8812F}"/>
      <extLst>
        <ext uri="GoogleSheetsCustomDataVersion1">
          <go:sheetsCustomData xmlns:go="http://customooxmlschemas.google.com/" filterViewId="1661373156"/>
        </ext>
      </extLst>
    </customSheetView>
    <customSheetView guid="{B263849E-8A96-4604-8C15-68CFE42985F9}" filter="1" showAutoFilter="1">
      <pageMargins left="0.7" right="0.7" top="0.75" bottom="0.75" header="0.3" footer="0.3"/>
      <autoFilter ref="A1:I392" xr:uid="{067012A3-0348-4BED-8CCC-9B9125BDBA3A}"/>
      <extLst>
        <ext uri="GoogleSheetsCustomDataVersion1">
          <go:sheetsCustomData xmlns:go="http://customooxmlschemas.google.com/" filterViewId="1494924715"/>
        </ext>
      </extLst>
    </customSheetView>
  </customSheetViews>
  <pageMargins left="0.7" right="0.7" top="0.75" bottom="0.75" header="0" footer="0"/>
  <pageSetup paperSize="9" scale="55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00"/>
  <sheetViews>
    <sheetView showGridLines="0" workbookViewId="0">
      <pane ySplit="3" topLeftCell="A4" activePane="bottomLeft" state="frozen"/>
      <selection pane="bottomLeft" activeCell="B5" sqref="B5"/>
    </sheetView>
  </sheetViews>
  <sheetFormatPr baseColWidth="10" defaultColWidth="12.6328125" defaultRowHeight="15" customHeight="1" x14ac:dyDescent="0.25"/>
  <cols>
    <col min="1" max="1" width="6" customWidth="1"/>
    <col min="2" max="2" width="7.90625" customWidth="1"/>
    <col min="3" max="3" width="7.36328125" customWidth="1"/>
    <col min="4" max="4" width="45" customWidth="1"/>
    <col min="5" max="5" width="11" customWidth="1"/>
    <col min="6" max="6" width="14.08984375" customWidth="1"/>
    <col min="7" max="7" width="14.6328125" customWidth="1"/>
    <col min="8" max="8" width="15.6328125" customWidth="1"/>
    <col min="9" max="9" width="12.36328125" customWidth="1"/>
    <col min="10" max="10" width="10" customWidth="1"/>
    <col min="11" max="11" width="4.7265625" customWidth="1"/>
    <col min="12" max="12" width="7.90625" customWidth="1"/>
    <col min="13" max="13" width="12.453125" customWidth="1"/>
    <col min="14" max="14" width="13.36328125" customWidth="1"/>
    <col min="15" max="16" width="9.36328125" customWidth="1"/>
    <col min="17" max="18" width="11.7265625" customWidth="1"/>
    <col min="19" max="20" width="9.36328125" customWidth="1"/>
  </cols>
  <sheetData>
    <row r="1" spans="1:20" ht="15.75" customHeight="1" x14ac:dyDescent="0.25">
      <c r="A1" s="30"/>
      <c r="B1" s="81"/>
      <c r="C1" s="81"/>
      <c r="D1" s="81"/>
      <c r="E1" s="82"/>
      <c r="F1" s="82"/>
      <c r="G1" s="81"/>
      <c r="H1" s="81"/>
      <c r="I1" s="81"/>
      <c r="J1" s="30"/>
      <c r="K1" s="30"/>
      <c r="L1" s="38">
        <f t="shared" ref="L1:N1" si="0">SUM(L4:L112)</f>
        <v>0</v>
      </c>
      <c r="M1" s="39">
        <f t="shared" si="0"/>
        <v>0</v>
      </c>
      <c r="N1" s="38">
        <f t="shared" si="0"/>
        <v>1063071309.8900001</v>
      </c>
      <c r="O1" s="30"/>
      <c r="P1" s="38">
        <f t="shared" ref="P1:R1" si="1">SUM(P4:P112)</f>
        <v>109</v>
      </c>
      <c r="Q1" s="39">
        <f t="shared" si="1"/>
        <v>4705420095</v>
      </c>
      <c r="R1" s="40">
        <f t="shared" si="1"/>
        <v>5768491404.8899994</v>
      </c>
      <c r="S1" s="83"/>
      <c r="T1" s="83"/>
    </row>
    <row r="2" spans="1:20" ht="15.75" customHeight="1" x14ac:dyDescent="0.25">
      <c r="A2" s="132" t="s">
        <v>80</v>
      </c>
      <c r="B2" s="133"/>
      <c r="C2" s="133"/>
      <c r="D2" s="133"/>
      <c r="E2" s="84"/>
      <c r="F2" s="84"/>
      <c r="G2" s="85"/>
      <c r="H2" s="85"/>
      <c r="I2" s="85"/>
      <c r="J2" s="86"/>
      <c r="K2" s="87"/>
      <c r="L2" s="49"/>
      <c r="M2" s="49"/>
      <c r="N2" s="50">
        <v>174000000</v>
      </c>
      <c r="O2" s="30"/>
      <c r="P2" s="50">
        <v>130000000</v>
      </c>
      <c r="Q2" s="36"/>
      <c r="R2" s="36"/>
      <c r="S2" s="83"/>
      <c r="T2" s="83"/>
    </row>
    <row r="3" spans="1:20" ht="15.75" customHeight="1" x14ac:dyDescent="0.25">
      <c r="A3" s="51" t="s">
        <v>81</v>
      </c>
      <c r="B3" s="51" t="s">
        <v>82</v>
      </c>
      <c r="C3" s="51" t="s">
        <v>83</v>
      </c>
      <c r="D3" s="52" t="s">
        <v>84</v>
      </c>
      <c r="E3" s="53" t="s">
        <v>85</v>
      </c>
      <c r="F3" s="53" t="s">
        <v>86</v>
      </c>
      <c r="G3" s="53" t="s">
        <v>87</v>
      </c>
      <c r="H3" s="53" t="s">
        <v>88</v>
      </c>
      <c r="I3" s="53" t="s">
        <v>89</v>
      </c>
      <c r="J3" s="53" t="s">
        <v>90</v>
      </c>
      <c r="K3" s="55"/>
      <c r="L3" s="55" t="s">
        <v>91</v>
      </c>
      <c r="M3" s="56" t="s">
        <v>92</v>
      </c>
      <c r="N3" s="55" t="s">
        <v>93</v>
      </c>
      <c r="O3" s="55"/>
      <c r="P3" s="55" t="s">
        <v>91</v>
      </c>
      <c r="Q3" s="56" t="s">
        <v>94</v>
      </c>
      <c r="R3" s="55" t="s">
        <v>93</v>
      </c>
      <c r="S3" s="55"/>
      <c r="T3" s="55"/>
    </row>
    <row r="4" spans="1:20" ht="15" customHeight="1" x14ac:dyDescent="0.25">
      <c r="A4" s="57">
        <v>3</v>
      </c>
      <c r="B4" s="57">
        <v>105</v>
      </c>
      <c r="C4" s="58">
        <v>115</v>
      </c>
      <c r="D4" s="59" t="s">
        <v>278</v>
      </c>
      <c r="E4" s="39">
        <v>101197201</v>
      </c>
      <c r="F4" s="39">
        <v>101197201</v>
      </c>
      <c r="G4" s="39"/>
      <c r="H4" s="61">
        <f t="shared" ref="H4:H112" si="2">E4-F4-G4</f>
        <v>0</v>
      </c>
      <c r="I4" s="63">
        <v>43386</v>
      </c>
      <c r="J4" s="64" t="s">
        <v>96</v>
      </c>
      <c r="K4" s="88"/>
      <c r="L4" s="65"/>
      <c r="M4" s="39">
        <f t="shared" ref="M4:M112" si="3">(F4+G4)*L4</f>
        <v>0</v>
      </c>
      <c r="N4" s="39">
        <f t="shared" ref="N4:N112" si="4">IF(L4=1,$N$2,H4)</f>
        <v>0</v>
      </c>
      <c r="O4" s="89"/>
      <c r="P4" s="65">
        <f t="shared" ref="P4:P112" si="5">IF(F4&lt;$P$2,1,0)</f>
        <v>1</v>
      </c>
      <c r="Q4" s="39">
        <f t="shared" ref="Q4:Q112" si="6">($P$2-E4)*P4</f>
        <v>28802799</v>
      </c>
      <c r="R4" s="39">
        <f t="shared" ref="R4:R112" si="7">H4+Q4</f>
        <v>28802799</v>
      </c>
      <c r="S4" s="90"/>
      <c r="T4" s="91"/>
    </row>
    <row r="5" spans="1:20" ht="15" customHeight="1" x14ac:dyDescent="0.25">
      <c r="A5" s="57">
        <v>3</v>
      </c>
      <c r="B5" s="57">
        <v>106</v>
      </c>
      <c r="C5" s="58">
        <v>116</v>
      </c>
      <c r="D5" s="59" t="s">
        <v>279</v>
      </c>
      <c r="E5" s="39">
        <v>100729158</v>
      </c>
      <c r="F5" s="39">
        <v>100729158</v>
      </c>
      <c r="G5" s="39"/>
      <c r="H5" s="61">
        <f t="shared" si="2"/>
        <v>0</v>
      </c>
      <c r="I5" s="63">
        <v>43400</v>
      </c>
      <c r="J5" s="64" t="s">
        <v>96</v>
      </c>
      <c r="K5" s="88"/>
      <c r="L5" s="65"/>
      <c r="M5" s="39">
        <f t="shared" si="3"/>
        <v>0</v>
      </c>
      <c r="N5" s="39">
        <f t="shared" si="4"/>
        <v>0</v>
      </c>
      <c r="O5" s="89"/>
      <c r="P5" s="65">
        <f t="shared" si="5"/>
        <v>1</v>
      </c>
      <c r="Q5" s="39">
        <f t="shared" si="6"/>
        <v>29270842</v>
      </c>
      <c r="R5" s="39">
        <f t="shared" si="7"/>
        <v>29270842</v>
      </c>
      <c r="S5" s="90"/>
      <c r="T5" s="91"/>
    </row>
    <row r="6" spans="1:20" ht="15" customHeight="1" x14ac:dyDescent="0.25">
      <c r="A6" s="57">
        <v>3</v>
      </c>
      <c r="B6" s="57">
        <v>108</v>
      </c>
      <c r="C6" s="58">
        <v>118</v>
      </c>
      <c r="D6" s="59" t="s">
        <v>280</v>
      </c>
      <c r="E6" s="39">
        <v>97075204</v>
      </c>
      <c r="F6" s="39">
        <v>59049193</v>
      </c>
      <c r="G6" s="39"/>
      <c r="H6" s="61">
        <f t="shared" si="2"/>
        <v>38026011</v>
      </c>
      <c r="I6" s="63">
        <v>43386</v>
      </c>
      <c r="J6" s="64" t="s">
        <v>96</v>
      </c>
      <c r="K6" s="88"/>
      <c r="L6" s="65"/>
      <c r="M6" s="39">
        <f t="shared" si="3"/>
        <v>0</v>
      </c>
      <c r="N6" s="39">
        <f t="shared" si="4"/>
        <v>38026011</v>
      </c>
      <c r="O6" s="89"/>
      <c r="P6" s="65">
        <f t="shared" si="5"/>
        <v>1</v>
      </c>
      <c r="Q6" s="39">
        <f t="shared" si="6"/>
        <v>32924796</v>
      </c>
      <c r="R6" s="39">
        <f t="shared" si="7"/>
        <v>70950807</v>
      </c>
      <c r="S6" s="90"/>
      <c r="T6" s="91"/>
    </row>
    <row r="7" spans="1:20" ht="15" customHeight="1" x14ac:dyDescent="0.25">
      <c r="A7" s="57">
        <v>3</v>
      </c>
      <c r="B7" s="57">
        <v>102</v>
      </c>
      <c r="C7" s="58">
        <v>120</v>
      </c>
      <c r="D7" s="59" t="s">
        <v>281</v>
      </c>
      <c r="E7" s="39">
        <v>105467670</v>
      </c>
      <c r="F7" s="39">
        <v>105467671</v>
      </c>
      <c r="G7" s="39"/>
      <c r="H7" s="61">
        <f t="shared" si="2"/>
        <v>-1</v>
      </c>
      <c r="I7" s="63">
        <v>43386</v>
      </c>
      <c r="J7" s="64" t="s">
        <v>96</v>
      </c>
      <c r="K7" s="88"/>
      <c r="L7" s="65"/>
      <c r="M7" s="39">
        <f t="shared" si="3"/>
        <v>0</v>
      </c>
      <c r="N7" s="39">
        <f t="shared" si="4"/>
        <v>-1</v>
      </c>
      <c r="O7" s="89"/>
      <c r="P7" s="65">
        <f t="shared" si="5"/>
        <v>1</v>
      </c>
      <c r="Q7" s="39">
        <f t="shared" si="6"/>
        <v>24532330</v>
      </c>
      <c r="R7" s="39">
        <f t="shared" si="7"/>
        <v>24532329</v>
      </c>
      <c r="S7" s="90"/>
      <c r="T7" s="91"/>
    </row>
    <row r="8" spans="1:20" ht="15" customHeight="1" x14ac:dyDescent="0.25">
      <c r="A8" s="58">
        <v>3</v>
      </c>
      <c r="B8" s="58">
        <v>103</v>
      </c>
      <c r="C8" s="58">
        <v>121</v>
      </c>
      <c r="D8" s="59" t="s">
        <v>282</v>
      </c>
      <c r="E8" s="39">
        <v>100729158</v>
      </c>
      <c r="F8" s="39">
        <v>100729158</v>
      </c>
      <c r="G8" s="39"/>
      <c r="H8" s="61">
        <f t="shared" si="2"/>
        <v>0</v>
      </c>
      <c r="I8" s="92">
        <v>43400</v>
      </c>
      <c r="J8" s="59" t="s">
        <v>96</v>
      </c>
      <c r="K8" s="93"/>
      <c r="L8" s="65"/>
      <c r="M8" s="39">
        <f t="shared" si="3"/>
        <v>0</v>
      </c>
      <c r="N8" s="39">
        <f t="shared" si="4"/>
        <v>0</v>
      </c>
      <c r="O8" s="30"/>
      <c r="P8" s="65">
        <f t="shared" si="5"/>
        <v>1</v>
      </c>
      <c r="Q8" s="39">
        <f t="shared" si="6"/>
        <v>29270842</v>
      </c>
      <c r="R8" s="39">
        <f t="shared" si="7"/>
        <v>29270842</v>
      </c>
      <c r="S8" s="90"/>
      <c r="T8" s="91"/>
    </row>
    <row r="9" spans="1:20" ht="15" customHeight="1" x14ac:dyDescent="0.25">
      <c r="A9" s="57">
        <v>3</v>
      </c>
      <c r="B9" s="57">
        <v>205</v>
      </c>
      <c r="C9" s="58">
        <v>215</v>
      </c>
      <c r="D9" s="59" t="s">
        <v>283</v>
      </c>
      <c r="E9" s="39">
        <v>112770000</v>
      </c>
      <c r="F9" s="39">
        <v>0</v>
      </c>
      <c r="G9" s="39">
        <f>E9-F9</f>
        <v>112770000</v>
      </c>
      <c r="H9" s="61">
        <f t="shared" si="2"/>
        <v>0</v>
      </c>
      <c r="I9" s="63">
        <v>43488</v>
      </c>
      <c r="J9" s="64" t="s">
        <v>96</v>
      </c>
      <c r="K9" s="88"/>
      <c r="L9" s="65"/>
      <c r="M9" s="39">
        <f t="shared" si="3"/>
        <v>0</v>
      </c>
      <c r="N9" s="39">
        <f t="shared" si="4"/>
        <v>0</v>
      </c>
      <c r="O9" s="89"/>
      <c r="P9" s="65">
        <f t="shared" si="5"/>
        <v>1</v>
      </c>
      <c r="Q9" s="39">
        <f t="shared" si="6"/>
        <v>17230000</v>
      </c>
      <c r="R9" s="39">
        <f t="shared" si="7"/>
        <v>17230000</v>
      </c>
      <c r="S9" s="90"/>
      <c r="T9" s="91"/>
    </row>
    <row r="10" spans="1:20" ht="15" customHeight="1" x14ac:dyDescent="0.25">
      <c r="A10" s="57">
        <v>3</v>
      </c>
      <c r="B10" s="57">
        <v>206</v>
      </c>
      <c r="C10" s="58">
        <v>216</v>
      </c>
      <c r="D10" s="59" t="s">
        <v>284</v>
      </c>
      <c r="E10" s="39">
        <v>98000000</v>
      </c>
      <c r="F10" s="39">
        <v>98000000</v>
      </c>
      <c r="G10" s="39"/>
      <c r="H10" s="61">
        <f t="shared" si="2"/>
        <v>0</v>
      </c>
      <c r="I10" s="63">
        <v>43384</v>
      </c>
      <c r="J10" s="64" t="s">
        <v>96</v>
      </c>
      <c r="K10" s="88"/>
      <c r="L10" s="65"/>
      <c r="M10" s="39">
        <f t="shared" si="3"/>
        <v>0</v>
      </c>
      <c r="N10" s="39">
        <f t="shared" si="4"/>
        <v>0</v>
      </c>
      <c r="O10" s="89"/>
      <c r="P10" s="65">
        <f t="shared" si="5"/>
        <v>1</v>
      </c>
      <c r="Q10" s="39">
        <f t="shared" si="6"/>
        <v>32000000</v>
      </c>
      <c r="R10" s="39">
        <f t="shared" si="7"/>
        <v>32000000</v>
      </c>
      <c r="S10" s="90"/>
      <c r="T10" s="91"/>
    </row>
    <row r="11" spans="1:20" ht="15" customHeight="1" x14ac:dyDescent="0.25">
      <c r="A11" s="57">
        <v>3</v>
      </c>
      <c r="B11" s="57">
        <v>208</v>
      </c>
      <c r="C11" s="58">
        <v>218</v>
      </c>
      <c r="D11" s="59" t="s">
        <v>285</v>
      </c>
      <c r="E11" s="39">
        <v>112500000</v>
      </c>
      <c r="F11" s="39">
        <v>101588000</v>
      </c>
      <c r="G11" s="39"/>
      <c r="H11" s="61">
        <f t="shared" si="2"/>
        <v>10912000</v>
      </c>
      <c r="I11" s="63">
        <v>43421</v>
      </c>
      <c r="J11" s="64" t="s">
        <v>96</v>
      </c>
      <c r="K11" s="88"/>
      <c r="L11" s="65"/>
      <c r="M11" s="39">
        <f t="shared" si="3"/>
        <v>0</v>
      </c>
      <c r="N11" s="39">
        <f t="shared" si="4"/>
        <v>10912000</v>
      </c>
      <c r="O11" s="89"/>
      <c r="P11" s="65">
        <f t="shared" si="5"/>
        <v>1</v>
      </c>
      <c r="Q11" s="39">
        <f t="shared" si="6"/>
        <v>17500000</v>
      </c>
      <c r="R11" s="39">
        <f t="shared" si="7"/>
        <v>28412000</v>
      </c>
      <c r="S11" s="90"/>
      <c r="T11" s="91"/>
    </row>
    <row r="12" spans="1:20" ht="15" customHeight="1" x14ac:dyDescent="0.25">
      <c r="A12" s="57">
        <v>3</v>
      </c>
      <c r="B12" s="57">
        <v>202</v>
      </c>
      <c r="C12" s="58">
        <v>220</v>
      </c>
      <c r="D12" s="59" t="s">
        <v>286</v>
      </c>
      <c r="E12" s="39">
        <v>87890150</v>
      </c>
      <c r="F12" s="39">
        <v>87890150</v>
      </c>
      <c r="G12" s="39"/>
      <c r="H12" s="61">
        <f t="shared" si="2"/>
        <v>0</v>
      </c>
      <c r="I12" s="63">
        <v>43434</v>
      </c>
      <c r="J12" s="64" t="s">
        <v>96</v>
      </c>
      <c r="K12" s="88"/>
      <c r="L12" s="65"/>
      <c r="M12" s="39">
        <f t="shared" si="3"/>
        <v>0</v>
      </c>
      <c r="N12" s="39">
        <f t="shared" si="4"/>
        <v>0</v>
      </c>
      <c r="O12" s="89"/>
      <c r="P12" s="65">
        <f t="shared" si="5"/>
        <v>1</v>
      </c>
      <c r="Q12" s="39">
        <f t="shared" si="6"/>
        <v>42109850</v>
      </c>
      <c r="R12" s="39">
        <f t="shared" si="7"/>
        <v>42109850</v>
      </c>
      <c r="S12" s="90"/>
      <c r="T12" s="91"/>
    </row>
    <row r="13" spans="1:20" ht="15" customHeight="1" x14ac:dyDescent="0.25">
      <c r="A13" s="57">
        <v>3</v>
      </c>
      <c r="B13" s="57">
        <v>203</v>
      </c>
      <c r="C13" s="58">
        <v>221</v>
      </c>
      <c r="D13" s="59" t="s">
        <v>287</v>
      </c>
      <c r="E13" s="39">
        <v>99900000</v>
      </c>
      <c r="F13" s="39">
        <v>99900000</v>
      </c>
      <c r="G13" s="39"/>
      <c r="H13" s="61">
        <f t="shared" si="2"/>
        <v>0</v>
      </c>
      <c r="I13" s="63">
        <v>43384</v>
      </c>
      <c r="J13" s="64" t="s">
        <v>96</v>
      </c>
      <c r="K13" s="88"/>
      <c r="L13" s="65"/>
      <c r="M13" s="39">
        <f t="shared" si="3"/>
        <v>0</v>
      </c>
      <c r="N13" s="39">
        <f t="shared" si="4"/>
        <v>0</v>
      </c>
      <c r="O13" s="89"/>
      <c r="P13" s="65">
        <f t="shared" si="5"/>
        <v>1</v>
      </c>
      <c r="Q13" s="39">
        <f t="shared" si="6"/>
        <v>30100000</v>
      </c>
      <c r="R13" s="39">
        <f t="shared" si="7"/>
        <v>30100000</v>
      </c>
      <c r="S13" s="90"/>
      <c r="T13" s="91"/>
    </row>
    <row r="14" spans="1:20" ht="15" customHeight="1" x14ac:dyDescent="0.25">
      <c r="A14" s="57">
        <v>3</v>
      </c>
      <c r="B14" s="57">
        <v>307</v>
      </c>
      <c r="C14" s="58">
        <v>317</v>
      </c>
      <c r="D14" s="59" t="s">
        <v>288</v>
      </c>
      <c r="E14" s="39">
        <v>99900000</v>
      </c>
      <c r="F14" s="39">
        <v>41462740</v>
      </c>
      <c r="G14" s="39"/>
      <c r="H14" s="61">
        <f t="shared" si="2"/>
        <v>58437260</v>
      </c>
      <c r="I14" s="63">
        <v>43430</v>
      </c>
      <c r="J14" s="64" t="s">
        <v>96</v>
      </c>
      <c r="K14" s="88"/>
      <c r="L14" s="65"/>
      <c r="M14" s="39">
        <f t="shared" si="3"/>
        <v>0</v>
      </c>
      <c r="N14" s="39">
        <f t="shared" si="4"/>
        <v>58437260</v>
      </c>
      <c r="O14" s="89"/>
      <c r="P14" s="65">
        <f t="shared" si="5"/>
        <v>1</v>
      </c>
      <c r="Q14" s="39">
        <f t="shared" si="6"/>
        <v>30100000</v>
      </c>
      <c r="R14" s="39">
        <f t="shared" si="7"/>
        <v>88537260</v>
      </c>
      <c r="S14" s="90"/>
      <c r="T14" s="91"/>
    </row>
    <row r="15" spans="1:20" ht="15" customHeight="1" x14ac:dyDescent="0.25">
      <c r="A15" s="57">
        <v>3</v>
      </c>
      <c r="B15" s="57">
        <v>301</v>
      </c>
      <c r="C15" s="58">
        <v>319</v>
      </c>
      <c r="D15" s="59" t="s">
        <v>289</v>
      </c>
      <c r="E15" s="39">
        <v>109125000</v>
      </c>
      <c r="F15" s="39">
        <v>0</v>
      </c>
      <c r="G15" s="39">
        <f>E15-F15</f>
        <v>109125000</v>
      </c>
      <c r="H15" s="61">
        <f t="shared" si="2"/>
        <v>0</v>
      </c>
      <c r="I15" s="63">
        <v>43488</v>
      </c>
      <c r="J15" s="64" t="s">
        <v>96</v>
      </c>
      <c r="K15" s="88"/>
      <c r="L15" s="65"/>
      <c r="M15" s="39">
        <f t="shared" si="3"/>
        <v>0</v>
      </c>
      <c r="N15" s="39">
        <f t="shared" si="4"/>
        <v>0</v>
      </c>
      <c r="O15" s="89"/>
      <c r="P15" s="65">
        <f t="shared" si="5"/>
        <v>1</v>
      </c>
      <c r="Q15" s="39">
        <f t="shared" si="6"/>
        <v>20875000</v>
      </c>
      <c r="R15" s="39">
        <f t="shared" si="7"/>
        <v>20875000</v>
      </c>
      <c r="S15" s="90"/>
      <c r="T15" s="91"/>
    </row>
    <row r="16" spans="1:20" ht="15" customHeight="1" x14ac:dyDescent="0.25">
      <c r="A16" s="57">
        <v>3</v>
      </c>
      <c r="B16" s="57">
        <v>302</v>
      </c>
      <c r="C16" s="58">
        <v>320</v>
      </c>
      <c r="D16" s="59" t="s">
        <v>290</v>
      </c>
      <c r="E16" s="39">
        <v>88354380</v>
      </c>
      <c r="F16" s="39">
        <v>88354380</v>
      </c>
      <c r="G16" s="39"/>
      <c r="H16" s="61">
        <f t="shared" si="2"/>
        <v>0</v>
      </c>
      <c r="I16" s="63">
        <v>43378</v>
      </c>
      <c r="J16" s="64" t="s">
        <v>96</v>
      </c>
      <c r="K16" s="88"/>
      <c r="L16" s="65"/>
      <c r="M16" s="39">
        <f t="shared" si="3"/>
        <v>0</v>
      </c>
      <c r="N16" s="39">
        <f t="shared" si="4"/>
        <v>0</v>
      </c>
      <c r="O16" s="89"/>
      <c r="P16" s="65">
        <f t="shared" si="5"/>
        <v>1</v>
      </c>
      <c r="Q16" s="39">
        <f t="shared" si="6"/>
        <v>41645620</v>
      </c>
      <c r="R16" s="39">
        <f t="shared" si="7"/>
        <v>41645620</v>
      </c>
      <c r="S16" s="90"/>
      <c r="T16" s="91"/>
    </row>
    <row r="17" spans="1:20" ht="15" customHeight="1" x14ac:dyDescent="0.25">
      <c r="A17" s="57">
        <v>3</v>
      </c>
      <c r="B17" s="57">
        <v>405</v>
      </c>
      <c r="C17" s="58">
        <v>415</v>
      </c>
      <c r="D17" s="59" t="s">
        <v>291</v>
      </c>
      <c r="E17" s="39">
        <v>98000000</v>
      </c>
      <c r="F17" s="39">
        <v>98000000</v>
      </c>
      <c r="G17" s="39"/>
      <c r="H17" s="61">
        <f t="shared" si="2"/>
        <v>0</v>
      </c>
      <c r="I17" s="63">
        <v>43381</v>
      </c>
      <c r="J17" s="64" t="s">
        <v>96</v>
      </c>
      <c r="K17" s="88"/>
      <c r="L17" s="65"/>
      <c r="M17" s="39">
        <f t="shared" si="3"/>
        <v>0</v>
      </c>
      <c r="N17" s="39">
        <f t="shared" si="4"/>
        <v>0</v>
      </c>
      <c r="O17" s="89"/>
      <c r="P17" s="65">
        <f t="shared" si="5"/>
        <v>1</v>
      </c>
      <c r="Q17" s="39">
        <f t="shared" si="6"/>
        <v>32000000</v>
      </c>
      <c r="R17" s="39">
        <f t="shared" si="7"/>
        <v>32000000</v>
      </c>
      <c r="S17" s="90"/>
      <c r="T17" s="91"/>
    </row>
    <row r="18" spans="1:20" ht="15" customHeight="1" x14ac:dyDescent="0.25">
      <c r="A18" s="57">
        <v>3</v>
      </c>
      <c r="B18" s="57">
        <v>401</v>
      </c>
      <c r="C18" s="58">
        <v>419</v>
      </c>
      <c r="D18" s="59" t="s">
        <v>292</v>
      </c>
      <c r="E18" s="39">
        <v>96500000</v>
      </c>
      <c r="F18" s="39">
        <v>26875160</v>
      </c>
      <c r="G18" s="39"/>
      <c r="H18" s="61">
        <f t="shared" si="2"/>
        <v>69624840</v>
      </c>
      <c r="I18" s="63">
        <v>43386</v>
      </c>
      <c r="J18" s="64" t="s">
        <v>96</v>
      </c>
      <c r="K18" s="88"/>
      <c r="L18" s="65"/>
      <c r="M18" s="39">
        <f t="shared" si="3"/>
        <v>0</v>
      </c>
      <c r="N18" s="39">
        <f t="shared" si="4"/>
        <v>69624840</v>
      </c>
      <c r="O18" s="89"/>
      <c r="P18" s="65">
        <f t="shared" si="5"/>
        <v>1</v>
      </c>
      <c r="Q18" s="39">
        <f t="shared" si="6"/>
        <v>33500000</v>
      </c>
      <c r="R18" s="39">
        <f t="shared" si="7"/>
        <v>103124840</v>
      </c>
      <c r="S18" s="90"/>
      <c r="T18" s="91"/>
    </row>
    <row r="19" spans="1:20" ht="15" customHeight="1" x14ac:dyDescent="0.25">
      <c r="A19" s="57">
        <v>3</v>
      </c>
      <c r="B19" s="57">
        <v>403</v>
      </c>
      <c r="C19" s="58">
        <v>421</v>
      </c>
      <c r="D19" s="59" t="s">
        <v>293</v>
      </c>
      <c r="E19" s="39">
        <v>112500000</v>
      </c>
      <c r="F19" s="39">
        <v>61122416</v>
      </c>
      <c r="G19" s="39"/>
      <c r="H19" s="61">
        <f t="shared" si="2"/>
        <v>51377584</v>
      </c>
      <c r="I19" s="63">
        <v>44209</v>
      </c>
      <c r="J19" s="64" t="s">
        <v>96</v>
      </c>
      <c r="K19" s="88"/>
      <c r="L19" s="65"/>
      <c r="M19" s="39">
        <f t="shared" si="3"/>
        <v>0</v>
      </c>
      <c r="N19" s="39">
        <f t="shared" si="4"/>
        <v>51377584</v>
      </c>
      <c r="O19" s="89"/>
      <c r="P19" s="65">
        <f t="shared" si="5"/>
        <v>1</v>
      </c>
      <c r="Q19" s="39">
        <f t="shared" si="6"/>
        <v>17500000</v>
      </c>
      <c r="R19" s="39">
        <f t="shared" si="7"/>
        <v>68877584</v>
      </c>
      <c r="S19" s="90"/>
      <c r="T19" s="91"/>
    </row>
    <row r="20" spans="1:20" ht="15" customHeight="1" x14ac:dyDescent="0.25">
      <c r="A20" s="57">
        <v>3</v>
      </c>
      <c r="B20" s="57">
        <v>505</v>
      </c>
      <c r="C20" s="58">
        <v>515</v>
      </c>
      <c r="D20" s="59" t="s">
        <v>294</v>
      </c>
      <c r="E20" s="39">
        <v>86773242</v>
      </c>
      <c r="F20" s="39">
        <v>86773251</v>
      </c>
      <c r="G20" s="39"/>
      <c r="H20" s="61">
        <f t="shared" si="2"/>
        <v>-9</v>
      </c>
      <c r="I20" s="63">
        <v>43382</v>
      </c>
      <c r="J20" s="64" t="s">
        <v>96</v>
      </c>
      <c r="K20" s="88"/>
      <c r="L20" s="65"/>
      <c r="M20" s="39">
        <f t="shared" si="3"/>
        <v>0</v>
      </c>
      <c r="N20" s="39">
        <f t="shared" si="4"/>
        <v>-9</v>
      </c>
      <c r="O20" s="89"/>
      <c r="P20" s="65">
        <f t="shared" si="5"/>
        <v>1</v>
      </c>
      <c r="Q20" s="39">
        <f t="shared" si="6"/>
        <v>43226758</v>
      </c>
      <c r="R20" s="39">
        <f t="shared" si="7"/>
        <v>43226749</v>
      </c>
      <c r="S20" s="90"/>
      <c r="T20" s="91"/>
    </row>
    <row r="21" spans="1:20" ht="15" customHeight="1" x14ac:dyDescent="0.25">
      <c r="A21" s="57">
        <v>3</v>
      </c>
      <c r="B21" s="57">
        <v>603</v>
      </c>
      <c r="C21" s="58">
        <v>621</v>
      </c>
      <c r="D21" s="59" t="s">
        <v>295</v>
      </c>
      <c r="E21" s="39">
        <v>94253860</v>
      </c>
      <c r="F21" s="39">
        <v>94253860</v>
      </c>
      <c r="G21" s="39"/>
      <c r="H21" s="61">
        <f t="shared" si="2"/>
        <v>0</v>
      </c>
      <c r="I21" s="63">
        <v>43382</v>
      </c>
      <c r="J21" s="64" t="s">
        <v>96</v>
      </c>
      <c r="K21" s="88"/>
      <c r="L21" s="65"/>
      <c r="M21" s="39">
        <f t="shared" si="3"/>
        <v>0</v>
      </c>
      <c r="N21" s="39">
        <f t="shared" si="4"/>
        <v>0</v>
      </c>
      <c r="O21" s="89"/>
      <c r="P21" s="65">
        <f t="shared" si="5"/>
        <v>1</v>
      </c>
      <c r="Q21" s="39">
        <f t="shared" si="6"/>
        <v>35746140</v>
      </c>
      <c r="R21" s="39">
        <f t="shared" si="7"/>
        <v>35746140</v>
      </c>
      <c r="S21" s="90"/>
      <c r="T21" s="91"/>
    </row>
    <row r="22" spans="1:20" ht="15" customHeight="1" x14ac:dyDescent="0.25">
      <c r="A22" s="57">
        <v>3</v>
      </c>
      <c r="B22" s="57">
        <v>604</v>
      </c>
      <c r="C22" s="58">
        <v>622</v>
      </c>
      <c r="D22" s="59" t="s">
        <v>296</v>
      </c>
      <c r="E22" s="39">
        <v>98000000</v>
      </c>
      <c r="F22" s="39">
        <v>95857000</v>
      </c>
      <c r="G22" s="39"/>
      <c r="H22" s="61">
        <f t="shared" si="2"/>
        <v>2143000</v>
      </c>
      <c r="I22" s="63">
        <v>43383</v>
      </c>
      <c r="J22" s="64" t="s">
        <v>96</v>
      </c>
      <c r="K22" s="88"/>
      <c r="L22" s="65"/>
      <c r="M22" s="39">
        <f t="shared" si="3"/>
        <v>0</v>
      </c>
      <c r="N22" s="39">
        <f t="shared" si="4"/>
        <v>2143000</v>
      </c>
      <c r="O22" s="89"/>
      <c r="P22" s="65">
        <f t="shared" si="5"/>
        <v>1</v>
      </c>
      <c r="Q22" s="39">
        <f t="shared" si="6"/>
        <v>32000000</v>
      </c>
      <c r="R22" s="39">
        <f t="shared" si="7"/>
        <v>34143000</v>
      </c>
      <c r="S22" s="90"/>
      <c r="T22" s="91"/>
    </row>
    <row r="23" spans="1:20" ht="15" customHeight="1" x14ac:dyDescent="0.25">
      <c r="A23" s="58">
        <v>3</v>
      </c>
      <c r="B23" s="58">
        <v>708</v>
      </c>
      <c r="C23" s="58">
        <v>718</v>
      </c>
      <c r="D23" s="59" t="s">
        <v>297</v>
      </c>
      <c r="E23" s="39">
        <v>87756856</v>
      </c>
      <c r="F23" s="39">
        <v>87756856</v>
      </c>
      <c r="G23" s="39"/>
      <c r="H23" s="61">
        <f t="shared" si="2"/>
        <v>0</v>
      </c>
      <c r="I23" s="92">
        <v>43384</v>
      </c>
      <c r="J23" s="59" t="s">
        <v>96</v>
      </c>
      <c r="K23" s="93"/>
      <c r="L23" s="65"/>
      <c r="M23" s="39">
        <f t="shared" si="3"/>
        <v>0</v>
      </c>
      <c r="N23" s="39">
        <f t="shared" si="4"/>
        <v>0</v>
      </c>
      <c r="O23" s="30"/>
      <c r="P23" s="65">
        <f t="shared" si="5"/>
        <v>1</v>
      </c>
      <c r="Q23" s="39">
        <f t="shared" si="6"/>
        <v>42243144</v>
      </c>
      <c r="R23" s="39">
        <f t="shared" si="7"/>
        <v>42243144</v>
      </c>
      <c r="S23" s="90"/>
      <c r="T23" s="91"/>
    </row>
    <row r="24" spans="1:20" ht="15" customHeight="1" x14ac:dyDescent="0.25">
      <c r="A24" s="57">
        <v>3</v>
      </c>
      <c r="B24" s="57">
        <v>701</v>
      </c>
      <c r="C24" s="58">
        <v>719</v>
      </c>
      <c r="D24" s="59" t="s">
        <v>289</v>
      </c>
      <c r="E24" s="39">
        <v>109125000</v>
      </c>
      <c r="F24" s="39">
        <v>0</v>
      </c>
      <c r="G24" s="39">
        <f>E24-F24</f>
        <v>109125000</v>
      </c>
      <c r="H24" s="61">
        <f t="shared" si="2"/>
        <v>0</v>
      </c>
      <c r="I24" s="63">
        <v>43488</v>
      </c>
      <c r="J24" s="64" t="s">
        <v>96</v>
      </c>
      <c r="K24" s="88"/>
      <c r="L24" s="65"/>
      <c r="M24" s="39">
        <f t="shared" si="3"/>
        <v>0</v>
      </c>
      <c r="N24" s="39">
        <f t="shared" si="4"/>
        <v>0</v>
      </c>
      <c r="O24" s="89"/>
      <c r="P24" s="65">
        <f t="shared" si="5"/>
        <v>1</v>
      </c>
      <c r="Q24" s="39">
        <f t="shared" si="6"/>
        <v>20875000</v>
      </c>
      <c r="R24" s="39">
        <f t="shared" si="7"/>
        <v>20875000</v>
      </c>
      <c r="S24" s="90"/>
      <c r="T24" s="91"/>
    </row>
    <row r="25" spans="1:20" ht="15" customHeight="1" x14ac:dyDescent="0.25">
      <c r="A25" s="57">
        <v>3</v>
      </c>
      <c r="B25" s="57">
        <v>808</v>
      </c>
      <c r="C25" s="58">
        <v>818</v>
      </c>
      <c r="D25" s="59" t="s">
        <v>298</v>
      </c>
      <c r="E25" s="39">
        <v>92000000</v>
      </c>
      <c r="F25" s="39">
        <v>92000000</v>
      </c>
      <c r="G25" s="39"/>
      <c r="H25" s="61">
        <f t="shared" si="2"/>
        <v>0</v>
      </c>
      <c r="I25" s="63">
        <v>43383</v>
      </c>
      <c r="J25" s="64" t="s">
        <v>96</v>
      </c>
      <c r="K25" s="88"/>
      <c r="L25" s="65"/>
      <c r="M25" s="39">
        <f t="shared" si="3"/>
        <v>0</v>
      </c>
      <c r="N25" s="39">
        <f t="shared" si="4"/>
        <v>0</v>
      </c>
      <c r="O25" s="89"/>
      <c r="P25" s="65">
        <f t="shared" si="5"/>
        <v>1</v>
      </c>
      <c r="Q25" s="39">
        <f t="shared" si="6"/>
        <v>38000000</v>
      </c>
      <c r="R25" s="39">
        <f t="shared" si="7"/>
        <v>38000000</v>
      </c>
      <c r="S25" s="90"/>
      <c r="T25" s="91"/>
    </row>
    <row r="26" spans="1:20" ht="15" customHeight="1" x14ac:dyDescent="0.25">
      <c r="A26" s="57">
        <v>3</v>
      </c>
      <c r="B26" s="57">
        <v>803</v>
      </c>
      <c r="C26" s="58">
        <v>821</v>
      </c>
      <c r="D26" s="59" t="s">
        <v>299</v>
      </c>
      <c r="E26" s="39">
        <v>72600000</v>
      </c>
      <c r="F26" s="39">
        <v>34848000</v>
      </c>
      <c r="G26" s="39"/>
      <c r="H26" s="61">
        <f t="shared" si="2"/>
        <v>37752000</v>
      </c>
      <c r="I26" s="63">
        <v>43376</v>
      </c>
      <c r="J26" s="64" t="s">
        <v>96</v>
      </c>
      <c r="K26" s="88"/>
      <c r="L26" s="65"/>
      <c r="M26" s="39">
        <f t="shared" si="3"/>
        <v>0</v>
      </c>
      <c r="N26" s="39">
        <f t="shared" si="4"/>
        <v>37752000</v>
      </c>
      <c r="O26" s="89"/>
      <c r="P26" s="65">
        <f t="shared" si="5"/>
        <v>1</v>
      </c>
      <c r="Q26" s="39">
        <f t="shared" si="6"/>
        <v>57400000</v>
      </c>
      <c r="R26" s="39">
        <f t="shared" si="7"/>
        <v>95152000</v>
      </c>
      <c r="S26" s="90"/>
      <c r="T26" s="91"/>
    </row>
    <row r="27" spans="1:20" ht="15" customHeight="1" x14ac:dyDescent="0.25">
      <c r="A27" s="57">
        <v>3</v>
      </c>
      <c r="B27" s="57">
        <v>906</v>
      </c>
      <c r="C27" s="58">
        <v>916</v>
      </c>
      <c r="D27" s="59" t="s">
        <v>300</v>
      </c>
      <c r="E27" s="39">
        <v>89615788</v>
      </c>
      <c r="F27" s="39">
        <v>89615788</v>
      </c>
      <c r="G27" s="39"/>
      <c r="H27" s="61">
        <f t="shared" si="2"/>
        <v>0</v>
      </c>
      <c r="I27" s="63">
        <v>43379</v>
      </c>
      <c r="J27" s="64" t="s">
        <v>96</v>
      </c>
      <c r="K27" s="88"/>
      <c r="L27" s="65"/>
      <c r="M27" s="39">
        <f t="shared" si="3"/>
        <v>0</v>
      </c>
      <c r="N27" s="39">
        <f t="shared" si="4"/>
        <v>0</v>
      </c>
      <c r="O27" s="89"/>
      <c r="P27" s="65">
        <f t="shared" si="5"/>
        <v>1</v>
      </c>
      <c r="Q27" s="39">
        <f t="shared" si="6"/>
        <v>40384212</v>
      </c>
      <c r="R27" s="39">
        <f t="shared" si="7"/>
        <v>40384212</v>
      </c>
      <c r="S27" s="90"/>
      <c r="T27" s="91"/>
    </row>
    <row r="28" spans="1:20" ht="15" customHeight="1" x14ac:dyDescent="0.25">
      <c r="A28" s="57">
        <v>3</v>
      </c>
      <c r="B28" s="57">
        <v>907</v>
      </c>
      <c r="C28" s="58">
        <v>917</v>
      </c>
      <c r="D28" s="59" t="s">
        <v>301</v>
      </c>
      <c r="E28" s="39">
        <v>88670992</v>
      </c>
      <c r="F28" s="39">
        <v>90187630</v>
      </c>
      <c r="G28" s="39"/>
      <c r="H28" s="61">
        <f t="shared" si="2"/>
        <v>-1516638</v>
      </c>
      <c r="I28" s="63">
        <v>43417</v>
      </c>
      <c r="J28" s="64" t="s">
        <v>96</v>
      </c>
      <c r="K28" s="88"/>
      <c r="L28" s="65"/>
      <c r="M28" s="39">
        <f t="shared" si="3"/>
        <v>0</v>
      </c>
      <c r="N28" s="39">
        <f t="shared" si="4"/>
        <v>-1516638</v>
      </c>
      <c r="O28" s="89"/>
      <c r="P28" s="65">
        <f t="shared" si="5"/>
        <v>1</v>
      </c>
      <c r="Q28" s="39">
        <f t="shared" si="6"/>
        <v>41329008</v>
      </c>
      <c r="R28" s="39">
        <f t="shared" si="7"/>
        <v>39812370</v>
      </c>
      <c r="S28" s="90"/>
      <c r="T28" s="91"/>
    </row>
    <row r="29" spans="1:20" ht="15" customHeight="1" x14ac:dyDescent="0.25">
      <c r="A29" s="57">
        <v>3</v>
      </c>
      <c r="B29" s="57">
        <v>902</v>
      </c>
      <c r="C29" s="58">
        <v>920</v>
      </c>
      <c r="D29" s="59" t="s">
        <v>302</v>
      </c>
      <c r="E29" s="39">
        <v>89615788</v>
      </c>
      <c r="F29" s="39">
        <v>89615788</v>
      </c>
      <c r="G29" s="39"/>
      <c r="H29" s="61">
        <f t="shared" si="2"/>
        <v>0</v>
      </c>
      <c r="I29" s="63">
        <v>43417</v>
      </c>
      <c r="J29" s="64" t="s">
        <v>96</v>
      </c>
      <c r="K29" s="88"/>
      <c r="L29" s="65"/>
      <c r="M29" s="39">
        <f t="shared" si="3"/>
        <v>0</v>
      </c>
      <c r="N29" s="39">
        <f t="shared" si="4"/>
        <v>0</v>
      </c>
      <c r="O29" s="89"/>
      <c r="P29" s="65">
        <f t="shared" si="5"/>
        <v>1</v>
      </c>
      <c r="Q29" s="39">
        <f t="shared" si="6"/>
        <v>40384212</v>
      </c>
      <c r="R29" s="39">
        <f t="shared" si="7"/>
        <v>40384212</v>
      </c>
      <c r="S29" s="90"/>
      <c r="T29" s="91"/>
    </row>
    <row r="30" spans="1:20" ht="15" customHeight="1" x14ac:dyDescent="0.25">
      <c r="A30" s="57">
        <v>3</v>
      </c>
      <c r="B30" s="57">
        <v>1005</v>
      </c>
      <c r="C30" s="58">
        <v>1015</v>
      </c>
      <c r="D30" s="59" t="s">
        <v>303</v>
      </c>
      <c r="E30" s="39">
        <v>97338119</v>
      </c>
      <c r="F30" s="39">
        <v>97338110</v>
      </c>
      <c r="G30" s="39"/>
      <c r="H30" s="61">
        <f t="shared" si="2"/>
        <v>9</v>
      </c>
      <c r="I30" s="63">
        <v>43381</v>
      </c>
      <c r="J30" s="64" t="s">
        <v>96</v>
      </c>
      <c r="K30" s="88"/>
      <c r="L30" s="65"/>
      <c r="M30" s="39">
        <f t="shared" si="3"/>
        <v>0</v>
      </c>
      <c r="N30" s="39">
        <f t="shared" si="4"/>
        <v>9</v>
      </c>
      <c r="O30" s="89"/>
      <c r="P30" s="65">
        <f t="shared" si="5"/>
        <v>1</v>
      </c>
      <c r="Q30" s="39">
        <f t="shared" si="6"/>
        <v>32661881</v>
      </c>
      <c r="R30" s="39">
        <f t="shared" si="7"/>
        <v>32661890</v>
      </c>
      <c r="S30" s="90"/>
      <c r="T30" s="91"/>
    </row>
    <row r="31" spans="1:20" ht="15" customHeight="1" x14ac:dyDescent="0.25">
      <c r="A31" s="57">
        <v>3</v>
      </c>
      <c r="B31" s="57">
        <v>1006</v>
      </c>
      <c r="C31" s="58">
        <v>1016</v>
      </c>
      <c r="D31" s="59" t="s">
        <v>304</v>
      </c>
      <c r="E31" s="39">
        <v>72600000</v>
      </c>
      <c r="F31" s="39">
        <v>72600000</v>
      </c>
      <c r="G31" s="39"/>
      <c r="H31" s="61">
        <f t="shared" si="2"/>
        <v>0</v>
      </c>
      <c r="I31" s="63">
        <v>43383</v>
      </c>
      <c r="J31" s="64" t="s">
        <v>96</v>
      </c>
      <c r="K31" s="88"/>
      <c r="L31" s="65"/>
      <c r="M31" s="39">
        <f t="shared" si="3"/>
        <v>0</v>
      </c>
      <c r="N31" s="39">
        <f t="shared" si="4"/>
        <v>0</v>
      </c>
      <c r="O31" s="89"/>
      <c r="P31" s="65">
        <f t="shared" si="5"/>
        <v>1</v>
      </c>
      <c r="Q31" s="39">
        <f t="shared" si="6"/>
        <v>57400000</v>
      </c>
      <c r="R31" s="39">
        <f t="shared" si="7"/>
        <v>57400000</v>
      </c>
      <c r="S31" s="94"/>
      <c r="T31" s="91"/>
    </row>
    <row r="32" spans="1:20" ht="15" customHeight="1" x14ac:dyDescent="0.25">
      <c r="A32" s="57">
        <v>3</v>
      </c>
      <c r="B32" s="57">
        <v>1007</v>
      </c>
      <c r="C32" s="58">
        <v>1017</v>
      </c>
      <c r="D32" s="59" t="s">
        <v>305</v>
      </c>
      <c r="E32" s="39">
        <v>72600000</v>
      </c>
      <c r="F32" s="39">
        <v>1000000</v>
      </c>
      <c r="G32" s="39"/>
      <c r="H32" s="61">
        <f t="shared" si="2"/>
        <v>71600000</v>
      </c>
      <c r="I32" s="63">
        <v>43385</v>
      </c>
      <c r="J32" s="64" t="s">
        <v>96</v>
      </c>
      <c r="K32" s="88"/>
      <c r="L32" s="65"/>
      <c r="M32" s="39">
        <f t="shared" si="3"/>
        <v>0</v>
      </c>
      <c r="N32" s="39">
        <f t="shared" si="4"/>
        <v>71600000</v>
      </c>
      <c r="O32" s="89"/>
      <c r="P32" s="65">
        <f t="shared" si="5"/>
        <v>1</v>
      </c>
      <c r="Q32" s="39">
        <f t="shared" si="6"/>
        <v>57400000</v>
      </c>
      <c r="R32" s="39">
        <f t="shared" si="7"/>
        <v>129000000</v>
      </c>
      <c r="S32" s="90"/>
      <c r="T32" s="91"/>
    </row>
    <row r="33" spans="1:20" ht="15" customHeight="1" x14ac:dyDescent="0.25">
      <c r="A33" s="57">
        <v>3</v>
      </c>
      <c r="B33" s="57">
        <v>1002</v>
      </c>
      <c r="C33" s="58">
        <v>1020</v>
      </c>
      <c r="D33" s="59" t="s">
        <v>306</v>
      </c>
      <c r="E33" s="39">
        <v>85609193</v>
      </c>
      <c r="F33" s="39">
        <v>49818202</v>
      </c>
      <c r="G33" s="39">
        <f>E33-F33</f>
        <v>35790991</v>
      </c>
      <c r="H33" s="61">
        <f t="shared" si="2"/>
        <v>0</v>
      </c>
      <c r="I33" s="63">
        <v>43424</v>
      </c>
      <c r="J33" s="64" t="s">
        <v>96</v>
      </c>
      <c r="K33" s="88"/>
      <c r="L33" s="65"/>
      <c r="M33" s="39">
        <f t="shared" si="3"/>
        <v>0</v>
      </c>
      <c r="N33" s="39">
        <f t="shared" si="4"/>
        <v>0</v>
      </c>
      <c r="O33" s="89"/>
      <c r="P33" s="65">
        <f t="shared" si="5"/>
        <v>1</v>
      </c>
      <c r="Q33" s="39">
        <f t="shared" si="6"/>
        <v>44390807</v>
      </c>
      <c r="R33" s="39">
        <f t="shared" si="7"/>
        <v>44390807</v>
      </c>
      <c r="S33" s="90"/>
      <c r="T33" s="91"/>
    </row>
    <row r="34" spans="1:20" ht="15" customHeight="1" x14ac:dyDescent="0.25">
      <c r="A34" s="57">
        <v>3</v>
      </c>
      <c r="B34" s="57">
        <v>1003</v>
      </c>
      <c r="C34" s="58">
        <v>1021</v>
      </c>
      <c r="D34" s="59" t="s">
        <v>307</v>
      </c>
      <c r="E34" s="39">
        <v>92980880</v>
      </c>
      <c r="F34" s="39">
        <v>70849370</v>
      </c>
      <c r="G34" s="39"/>
      <c r="H34" s="61">
        <f t="shared" si="2"/>
        <v>22131510</v>
      </c>
      <c r="I34" s="63">
        <v>43368</v>
      </c>
      <c r="J34" s="64" t="s">
        <v>96</v>
      </c>
      <c r="K34" s="88"/>
      <c r="L34" s="65"/>
      <c r="M34" s="39">
        <f t="shared" si="3"/>
        <v>0</v>
      </c>
      <c r="N34" s="39">
        <f t="shared" si="4"/>
        <v>22131510</v>
      </c>
      <c r="O34" s="89"/>
      <c r="P34" s="65">
        <f t="shared" si="5"/>
        <v>1</v>
      </c>
      <c r="Q34" s="39">
        <f t="shared" si="6"/>
        <v>37019120</v>
      </c>
      <c r="R34" s="39">
        <f t="shared" si="7"/>
        <v>59150630</v>
      </c>
      <c r="S34" s="90"/>
      <c r="T34" s="91"/>
    </row>
    <row r="35" spans="1:20" ht="15" customHeight="1" x14ac:dyDescent="0.25">
      <c r="A35" s="57">
        <v>3</v>
      </c>
      <c r="B35" s="57">
        <v>1004</v>
      </c>
      <c r="C35" s="58">
        <v>1022</v>
      </c>
      <c r="D35" s="59" t="s">
        <v>308</v>
      </c>
      <c r="E35" s="39">
        <v>92614130</v>
      </c>
      <c r="F35" s="39">
        <v>92614130</v>
      </c>
      <c r="G35" s="39"/>
      <c r="H35" s="61">
        <f t="shared" si="2"/>
        <v>0</v>
      </c>
      <c r="I35" s="63">
        <v>43382</v>
      </c>
      <c r="J35" s="64" t="s">
        <v>96</v>
      </c>
      <c r="K35" s="88"/>
      <c r="L35" s="65"/>
      <c r="M35" s="39">
        <f t="shared" si="3"/>
        <v>0</v>
      </c>
      <c r="N35" s="39">
        <f t="shared" si="4"/>
        <v>0</v>
      </c>
      <c r="O35" s="89"/>
      <c r="P35" s="65">
        <f t="shared" si="5"/>
        <v>1</v>
      </c>
      <c r="Q35" s="39">
        <f t="shared" si="6"/>
        <v>37385870</v>
      </c>
      <c r="R35" s="39">
        <f t="shared" si="7"/>
        <v>37385870</v>
      </c>
      <c r="S35" s="90"/>
      <c r="T35" s="91"/>
    </row>
    <row r="36" spans="1:20" ht="15" customHeight="1" x14ac:dyDescent="0.25">
      <c r="A36" s="57">
        <v>3</v>
      </c>
      <c r="B36" s="57">
        <v>1105</v>
      </c>
      <c r="C36" s="58">
        <v>1115</v>
      </c>
      <c r="D36" s="59" t="s">
        <v>309</v>
      </c>
      <c r="E36" s="39">
        <v>72600000</v>
      </c>
      <c r="F36" s="39">
        <v>72600000</v>
      </c>
      <c r="G36" s="39"/>
      <c r="H36" s="61">
        <f t="shared" si="2"/>
        <v>0</v>
      </c>
      <c r="I36" s="63">
        <v>43382</v>
      </c>
      <c r="J36" s="64" t="s">
        <v>96</v>
      </c>
      <c r="K36" s="88"/>
      <c r="L36" s="65"/>
      <c r="M36" s="39">
        <f t="shared" si="3"/>
        <v>0</v>
      </c>
      <c r="N36" s="39">
        <f t="shared" si="4"/>
        <v>0</v>
      </c>
      <c r="O36" s="89"/>
      <c r="P36" s="65">
        <f t="shared" si="5"/>
        <v>1</v>
      </c>
      <c r="Q36" s="39">
        <f t="shared" si="6"/>
        <v>57400000</v>
      </c>
      <c r="R36" s="39">
        <f t="shared" si="7"/>
        <v>57400000</v>
      </c>
      <c r="S36" s="90"/>
      <c r="T36" s="91"/>
    </row>
    <row r="37" spans="1:20" ht="15" customHeight="1" x14ac:dyDescent="0.25">
      <c r="A37" s="57">
        <v>3</v>
      </c>
      <c r="B37" s="57">
        <v>1106</v>
      </c>
      <c r="C37" s="58">
        <v>1116</v>
      </c>
      <c r="D37" s="59" t="s">
        <v>310</v>
      </c>
      <c r="E37" s="39">
        <v>72600000</v>
      </c>
      <c r="F37" s="39">
        <v>68970000</v>
      </c>
      <c r="G37" s="39">
        <f>E37-F37</f>
        <v>3630000</v>
      </c>
      <c r="H37" s="61">
        <f t="shared" si="2"/>
        <v>0</v>
      </c>
      <c r="I37" s="63">
        <v>43385</v>
      </c>
      <c r="J37" s="64" t="s">
        <v>96</v>
      </c>
      <c r="K37" s="88"/>
      <c r="L37" s="65"/>
      <c r="M37" s="39">
        <f t="shared" si="3"/>
        <v>0</v>
      </c>
      <c r="N37" s="39">
        <f t="shared" si="4"/>
        <v>0</v>
      </c>
      <c r="O37" s="89"/>
      <c r="P37" s="65">
        <f t="shared" si="5"/>
        <v>1</v>
      </c>
      <c r="Q37" s="39">
        <f t="shared" si="6"/>
        <v>57400000</v>
      </c>
      <c r="R37" s="39">
        <f t="shared" si="7"/>
        <v>57400000</v>
      </c>
      <c r="S37" s="90"/>
      <c r="T37" s="91"/>
    </row>
    <row r="38" spans="1:20" ht="15" customHeight="1" x14ac:dyDescent="0.25">
      <c r="A38" s="57">
        <v>3</v>
      </c>
      <c r="B38" s="57">
        <v>1101</v>
      </c>
      <c r="C38" s="58">
        <v>1119</v>
      </c>
      <c r="D38" s="59" t="s">
        <v>311</v>
      </c>
      <c r="E38" s="39">
        <v>99000000</v>
      </c>
      <c r="F38" s="39">
        <v>99000000</v>
      </c>
      <c r="G38" s="39"/>
      <c r="H38" s="61">
        <f t="shared" si="2"/>
        <v>0</v>
      </c>
      <c r="I38" s="63">
        <v>43393</v>
      </c>
      <c r="J38" s="64" t="s">
        <v>96</v>
      </c>
      <c r="K38" s="88"/>
      <c r="L38" s="65"/>
      <c r="M38" s="39">
        <f t="shared" si="3"/>
        <v>0</v>
      </c>
      <c r="N38" s="39">
        <f t="shared" si="4"/>
        <v>0</v>
      </c>
      <c r="O38" s="89"/>
      <c r="P38" s="65">
        <f t="shared" si="5"/>
        <v>1</v>
      </c>
      <c r="Q38" s="39">
        <f t="shared" si="6"/>
        <v>31000000</v>
      </c>
      <c r="R38" s="39">
        <f t="shared" si="7"/>
        <v>31000000</v>
      </c>
      <c r="S38" s="90"/>
      <c r="T38" s="91"/>
    </row>
    <row r="39" spans="1:20" ht="15" customHeight="1" x14ac:dyDescent="0.25">
      <c r="A39" s="57">
        <v>3</v>
      </c>
      <c r="B39" s="57">
        <v>1102</v>
      </c>
      <c r="C39" s="58">
        <v>1120</v>
      </c>
      <c r="D39" s="59" t="s">
        <v>312</v>
      </c>
      <c r="E39" s="39">
        <v>72600000</v>
      </c>
      <c r="F39" s="39">
        <v>72600000</v>
      </c>
      <c r="G39" s="39"/>
      <c r="H39" s="61">
        <f t="shared" si="2"/>
        <v>0</v>
      </c>
      <c r="I39" s="63">
        <v>43382</v>
      </c>
      <c r="J39" s="64" t="s">
        <v>96</v>
      </c>
      <c r="K39" s="88"/>
      <c r="L39" s="65"/>
      <c r="M39" s="39">
        <f t="shared" si="3"/>
        <v>0</v>
      </c>
      <c r="N39" s="39">
        <f t="shared" si="4"/>
        <v>0</v>
      </c>
      <c r="O39" s="89"/>
      <c r="P39" s="65">
        <f t="shared" si="5"/>
        <v>1</v>
      </c>
      <c r="Q39" s="39">
        <f t="shared" si="6"/>
        <v>57400000</v>
      </c>
      <c r="R39" s="39">
        <f t="shared" si="7"/>
        <v>57400000</v>
      </c>
      <c r="S39" s="90"/>
      <c r="T39" s="91"/>
    </row>
    <row r="40" spans="1:20" ht="15" customHeight="1" x14ac:dyDescent="0.25">
      <c r="A40" s="57">
        <v>3</v>
      </c>
      <c r="B40" s="57">
        <v>1103</v>
      </c>
      <c r="C40" s="58">
        <v>1121</v>
      </c>
      <c r="D40" s="59" t="s">
        <v>299</v>
      </c>
      <c r="E40" s="39">
        <v>72600000</v>
      </c>
      <c r="F40" s="39">
        <v>72600000</v>
      </c>
      <c r="G40" s="39"/>
      <c r="H40" s="61">
        <f t="shared" si="2"/>
        <v>0</v>
      </c>
      <c r="I40" s="63">
        <v>43376</v>
      </c>
      <c r="J40" s="64" t="s">
        <v>96</v>
      </c>
      <c r="K40" s="88"/>
      <c r="L40" s="65"/>
      <c r="M40" s="39">
        <f t="shared" si="3"/>
        <v>0</v>
      </c>
      <c r="N40" s="39">
        <f t="shared" si="4"/>
        <v>0</v>
      </c>
      <c r="O40" s="89"/>
      <c r="P40" s="65">
        <f t="shared" si="5"/>
        <v>1</v>
      </c>
      <c r="Q40" s="39">
        <f t="shared" si="6"/>
        <v>57400000</v>
      </c>
      <c r="R40" s="39">
        <f t="shared" si="7"/>
        <v>57400000</v>
      </c>
      <c r="S40" s="90"/>
      <c r="T40" s="91"/>
    </row>
    <row r="41" spans="1:20" ht="15" customHeight="1" x14ac:dyDescent="0.25">
      <c r="A41" s="57">
        <v>3</v>
      </c>
      <c r="B41" s="57">
        <v>1104</v>
      </c>
      <c r="C41" s="58">
        <v>1122</v>
      </c>
      <c r="D41" s="59" t="s">
        <v>313</v>
      </c>
      <c r="E41" s="39">
        <v>72600000</v>
      </c>
      <c r="F41" s="39">
        <v>72600000</v>
      </c>
      <c r="G41" s="39"/>
      <c r="H41" s="61">
        <f t="shared" si="2"/>
        <v>0</v>
      </c>
      <c r="I41" s="63">
        <v>43382</v>
      </c>
      <c r="J41" s="64" t="s">
        <v>96</v>
      </c>
      <c r="K41" s="88"/>
      <c r="L41" s="65"/>
      <c r="M41" s="39">
        <f t="shared" si="3"/>
        <v>0</v>
      </c>
      <c r="N41" s="39">
        <f t="shared" si="4"/>
        <v>0</v>
      </c>
      <c r="O41" s="89"/>
      <c r="P41" s="65">
        <f t="shared" si="5"/>
        <v>1</v>
      </c>
      <c r="Q41" s="39">
        <f t="shared" si="6"/>
        <v>57400000</v>
      </c>
      <c r="R41" s="39">
        <f t="shared" si="7"/>
        <v>57400000</v>
      </c>
      <c r="S41" s="90"/>
      <c r="T41" s="91"/>
    </row>
    <row r="42" spans="1:20" ht="15" customHeight="1" x14ac:dyDescent="0.25">
      <c r="A42" s="57">
        <v>3</v>
      </c>
      <c r="B42" s="57">
        <v>1205</v>
      </c>
      <c r="C42" s="58">
        <v>1215</v>
      </c>
      <c r="D42" s="59" t="s">
        <v>314</v>
      </c>
      <c r="E42" s="39">
        <v>72600000</v>
      </c>
      <c r="F42" s="39">
        <v>72600000</v>
      </c>
      <c r="G42" s="39"/>
      <c r="H42" s="61">
        <f t="shared" si="2"/>
        <v>0</v>
      </c>
      <c r="I42" s="63">
        <v>43381</v>
      </c>
      <c r="J42" s="64" t="s">
        <v>96</v>
      </c>
      <c r="K42" s="88"/>
      <c r="L42" s="65"/>
      <c r="M42" s="39">
        <f t="shared" si="3"/>
        <v>0</v>
      </c>
      <c r="N42" s="39">
        <f t="shared" si="4"/>
        <v>0</v>
      </c>
      <c r="O42" s="89"/>
      <c r="P42" s="65">
        <f t="shared" si="5"/>
        <v>1</v>
      </c>
      <c r="Q42" s="39">
        <f t="shared" si="6"/>
        <v>57400000</v>
      </c>
      <c r="R42" s="39">
        <f t="shared" si="7"/>
        <v>57400000</v>
      </c>
      <c r="S42" s="90"/>
      <c r="T42" s="91"/>
    </row>
    <row r="43" spans="1:20" ht="15" customHeight="1" x14ac:dyDescent="0.25">
      <c r="A43" s="57">
        <v>3</v>
      </c>
      <c r="B43" s="57">
        <v>1207</v>
      </c>
      <c r="C43" s="58">
        <v>1217</v>
      </c>
      <c r="D43" s="59" t="s">
        <v>315</v>
      </c>
      <c r="E43" s="39">
        <v>72600000</v>
      </c>
      <c r="F43" s="39">
        <v>72577500</v>
      </c>
      <c r="G43" s="39"/>
      <c r="H43" s="61">
        <f t="shared" si="2"/>
        <v>22500</v>
      </c>
      <c r="I43" s="63">
        <v>43391</v>
      </c>
      <c r="J43" s="64" t="s">
        <v>96</v>
      </c>
      <c r="K43" s="88"/>
      <c r="L43" s="65"/>
      <c r="M43" s="39">
        <f t="shared" si="3"/>
        <v>0</v>
      </c>
      <c r="N43" s="39">
        <f t="shared" si="4"/>
        <v>22500</v>
      </c>
      <c r="O43" s="89"/>
      <c r="P43" s="65">
        <f t="shared" si="5"/>
        <v>1</v>
      </c>
      <c r="Q43" s="39">
        <f t="shared" si="6"/>
        <v>57400000</v>
      </c>
      <c r="R43" s="39">
        <f t="shared" si="7"/>
        <v>57422500</v>
      </c>
      <c r="S43" s="90"/>
      <c r="T43" s="91"/>
    </row>
    <row r="44" spans="1:20" ht="15" customHeight="1" x14ac:dyDescent="0.25">
      <c r="A44" s="57">
        <v>3</v>
      </c>
      <c r="B44" s="57">
        <v>1208</v>
      </c>
      <c r="C44" s="58">
        <v>1218</v>
      </c>
      <c r="D44" s="59" t="s">
        <v>316</v>
      </c>
      <c r="E44" s="39">
        <v>102500000</v>
      </c>
      <c r="F44" s="39">
        <v>0</v>
      </c>
      <c r="G44" s="39">
        <f>E44-F44</f>
        <v>102500000</v>
      </c>
      <c r="H44" s="61">
        <f t="shared" si="2"/>
        <v>0</v>
      </c>
      <c r="I44" s="63">
        <v>43407</v>
      </c>
      <c r="J44" s="64" t="s">
        <v>96</v>
      </c>
      <c r="K44" s="88"/>
      <c r="L44" s="65"/>
      <c r="M44" s="39">
        <f t="shared" si="3"/>
        <v>0</v>
      </c>
      <c r="N44" s="39">
        <f t="shared" si="4"/>
        <v>0</v>
      </c>
      <c r="O44" s="89"/>
      <c r="P44" s="65">
        <f t="shared" si="5"/>
        <v>1</v>
      </c>
      <c r="Q44" s="39">
        <f t="shared" si="6"/>
        <v>27500000</v>
      </c>
      <c r="R44" s="39">
        <f t="shared" si="7"/>
        <v>27500000</v>
      </c>
      <c r="S44" s="90"/>
      <c r="T44" s="91"/>
    </row>
    <row r="45" spans="1:20" ht="15" customHeight="1" x14ac:dyDescent="0.25">
      <c r="A45" s="57">
        <v>3</v>
      </c>
      <c r="B45" s="57">
        <v>1202</v>
      </c>
      <c r="C45" s="58">
        <v>1220</v>
      </c>
      <c r="D45" s="59" t="s">
        <v>317</v>
      </c>
      <c r="E45" s="39">
        <v>71522500</v>
      </c>
      <c r="F45" s="39">
        <v>71522500</v>
      </c>
      <c r="G45" s="39"/>
      <c r="H45" s="61">
        <f t="shared" si="2"/>
        <v>0</v>
      </c>
      <c r="I45" s="63">
        <v>43398</v>
      </c>
      <c r="J45" s="64" t="s">
        <v>96</v>
      </c>
      <c r="K45" s="54"/>
      <c r="L45" s="65"/>
      <c r="M45" s="39">
        <f t="shared" si="3"/>
        <v>0</v>
      </c>
      <c r="N45" s="39">
        <f t="shared" si="4"/>
        <v>0</v>
      </c>
      <c r="O45" s="54"/>
      <c r="P45" s="65">
        <f t="shared" si="5"/>
        <v>1</v>
      </c>
      <c r="Q45" s="39">
        <f t="shared" si="6"/>
        <v>58477500</v>
      </c>
      <c r="R45" s="39">
        <f t="shared" si="7"/>
        <v>58477500</v>
      </c>
      <c r="S45" s="90"/>
      <c r="T45" s="91"/>
    </row>
    <row r="46" spans="1:20" ht="15" customHeight="1" x14ac:dyDescent="0.25">
      <c r="A46" s="57">
        <v>3</v>
      </c>
      <c r="B46" s="57">
        <v>1203</v>
      </c>
      <c r="C46" s="58">
        <v>1221</v>
      </c>
      <c r="D46" s="59" t="s">
        <v>318</v>
      </c>
      <c r="E46" s="39">
        <v>72600000</v>
      </c>
      <c r="F46" s="39">
        <v>21780000</v>
      </c>
      <c r="G46" s="39">
        <f>E46-F46</f>
        <v>50820000</v>
      </c>
      <c r="H46" s="61">
        <f t="shared" si="2"/>
        <v>0</v>
      </c>
      <c r="I46" s="63">
        <v>44505</v>
      </c>
      <c r="J46" s="64" t="s">
        <v>96</v>
      </c>
      <c r="K46" s="88"/>
      <c r="L46" s="65"/>
      <c r="M46" s="39">
        <f t="shared" si="3"/>
        <v>0</v>
      </c>
      <c r="N46" s="39">
        <f t="shared" si="4"/>
        <v>0</v>
      </c>
      <c r="O46" s="89"/>
      <c r="P46" s="65">
        <f t="shared" si="5"/>
        <v>1</v>
      </c>
      <c r="Q46" s="39">
        <f t="shared" si="6"/>
        <v>57400000</v>
      </c>
      <c r="R46" s="39">
        <f t="shared" si="7"/>
        <v>57400000</v>
      </c>
      <c r="S46" s="90"/>
      <c r="T46" s="91"/>
    </row>
    <row r="47" spans="1:20" ht="15" customHeight="1" x14ac:dyDescent="0.25">
      <c r="A47" s="57">
        <v>3</v>
      </c>
      <c r="B47" s="57">
        <v>1204</v>
      </c>
      <c r="C47" s="58">
        <v>1222</v>
      </c>
      <c r="D47" s="59" t="s">
        <v>319</v>
      </c>
      <c r="E47" s="39">
        <v>72600000</v>
      </c>
      <c r="F47" s="39">
        <v>72600500</v>
      </c>
      <c r="G47" s="39"/>
      <c r="H47" s="61">
        <f t="shared" si="2"/>
        <v>-500</v>
      </c>
      <c r="I47" s="63">
        <v>43403</v>
      </c>
      <c r="J47" s="64" t="s">
        <v>96</v>
      </c>
      <c r="K47" s="88"/>
      <c r="L47" s="65"/>
      <c r="M47" s="39">
        <f t="shared" si="3"/>
        <v>0</v>
      </c>
      <c r="N47" s="39">
        <f t="shared" si="4"/>
        <v>-500</v>
      </c>
      <c r="O47" s="89"/>
      <c r="P47" s="65">
        <f t="shared" si="5"/>
        <v>1</v>
      </c>
      <c r="Q47" s="39">
        <f t="shared" si="6"/>
        <v>57400000</v>
      </c>
      <c r="R47" s="39">
        <f t="shared" si="7"/>
        <v>57399500</v>
      </c>
      <c r="S47" s="90"/>
      <c r="T47" s="91"/>
    </row>
    <row r="48" spans="1:20" ht="15" customHeight="1" x14ac:dyDescent="0.25">
      <c r="A48" s="57">
        <v>3</v>
      </c>
      <c r="B48" s="57">
        <v>1305</v>
      </c>
      <c r="C48" s="58">
        <v>1315</v>
      </c>
      <c r="D48" s="59" t="s">
        <v>320</v>
      </c>
      <c r="E48" s="39">
        <v>72600000</v>
      </c>
      <c r="F48" s="39">
        <v>72600500</v>
      </c>
      <c r="G48" s="39"/>
      <c r="H48" s="61">
        <f t="shared" si="2"/>
        <v>-500</v>
      </c>
      <c r="I48" s="63">
        <v>43403</v>
      </c>
      <c r="J48" s="64" t="s">
        <v>96</v>
      </c>
      <c r="K48" s="88"/>
      <c r="L48" s="65"/>
      <c r="M48" s="39">
        <f t="shared" si="3"/>
        <v>0</v>
      </c>
      <c r="N48" s="39">
        <f t="shared" si="4"/>
        <v>-500</v>
      </c>
      <c r="O48" s="89"/>
      <c r="P48" s="65">
        <f t="shared" si="5"/>
        <v>1</v>
      </c>
      <c r="Q48" s="39">
        <f t="shared" si="6"/>
        <v>57400000</v>
      </c>
      <c r="R48" s="39">
        <f t="shared" si="7"/>
        <v>57399500</v>
      </c>
      <c r="S48" s="90"/>
      <c r="T48" s="91"/>
    </row>
    <row r="49" spans="1:20" ht="15" customHeight="1" x14ac:dyDescent="0.25">
      <c r="A49" s="57">
        <v>3</v>
      </c>
      <c r="B49" s="57">
        <v>1307</v>
      </c>
      <c r="C49" s="58">
        <v>1317</v>
      </c>
      <c r="D49" s="59" t="s">
        <v>321</v>
      </c>
      <c r="E49" s="39">
        <v>92980880</v>
      </c>
      <c r="F49" s="39">
        <v>67509345</v>
      </c>
      <c r="G49" s="39"/>
      <c r="H49" s="61">
        <f t="shared" si="2"/>
        <v>25471535</v>
      </c>
      <c r="I49" s="63"/>
      <c r="J49" s="64" t="s">
        <v>96</v>
      </c>
      <c r="K49" s="88"/>
      <c r="L49" s="65"/>
      <c r="M49" s="39">
        <f t="shared" si="3"/>
        <v>0</v>
      </c>
      <c r="N49" s="39">
        <f t="shared" si="4"/>
        <v>25471535</v>
      </c>
      <c r="O49" s="89"/>
      <c r="P49" s="65">
        <f t="shared" si="5"/>
        <v>1</v>
      </c>
      <c r="Q49" s="39">
        <f t="shared" si="6"/>
        <v>37019120</v>
      </c>
      <c r="R49" s="39">
        <f t="shared" si="7"/>
        <v>62490655</v>
      </c>
      <c r="S49" s="90"/>
      <c r="T49" s="91"/>
    </row>
    <row r="50" spans="1:20" ht="15" customHeight="1" x14ac:dyDescent="0.25">
      <c r="A50" s="57">
        <v>3</v>
      </c>
      <c r="B50" s="57">
        <v>1301</v>
      </c>
      <c r="C50" s="58">
        <v>1319</v>
      </c>
      <c r="D50" s="59" t="s">
        <v>322</v>
      </c>
      <c r="E50" s="39">
        <v>112500000</v>
      </c>
      <c r="F50" s="39">
        <v>112500000</v>
      </c>
      <c r="G50" s="39"/>
      <c r="H50" s="61">
        <f t="shared" si="2"/>
        <v>0</v>
      </c>
      <c r="I50" s="63">
        <v>43567</v>
      </c>
      <c r="J50" s="64" t="s">
        <v>96</v>
      </c>
      <c r="K50" s="88"/>
      <c r="L50" s="65"/>
      <c r="M50" s="39">
        <f t="shared" si="3"/>
        <v>0</v>
      </c>
      <c r="N50" s="39">
        <f t="shared" si="4"/>
        <v>0</v>
      </c>
      <c r="O50" s="89"/>
      <c r="P50" s="65">
        <f t="shared" si="5"/>
        <v>1</v>
      </c>
      <c r="Q50" s="39">
        <f t="shared" si="6"/>
        <v>17500000</v>
      </c>
      <c r="R50" s="39">
        <f t="shared" si="7"/>
        <v>17500000</v>
      </c>
      <c r="S50" s="90"/>
      <c r="T50" s="91"/>
    </row>
    <row r="51" spans="1:20" ht="15" customHeight="1" x14ac:dyDescent="0.25">
      <c r="A51" s="57">
        <v>3</v>
      </c>
      <c r="B51" s="57">
        <v>1302</v>
      </c>
      <c r="C51" s="58">
        <v>1320</v>
      </c>
      <c r="D51" s="59" t="s">
        <v>323</v>
      </c>
      <c r="E51" s="39">
        <v>72600000</v>
      </c>
      <c r="F51" s="39">
        <v>72600000</v>
      </c>
      <c r="G51" s="39"/>
      <c r="H51" s="61">
        <f t="shared" si="2"/>
        <v>0</v>
      </c>
      <c r="I51" s="63">
        <v>43385</v>
      </c>
      <c r="J51" s="64" t="s">
        <v>96</v>
      </c>
      <c r="K51" s="88"/>
      <c r="L51" s="65"/>
      <c r="M51" s="39">
        <f t="shared" si="3"/>
        <v>0</v>
      </c>
      <c r="N51" s="39">
        <f t="shared" si="4"/>
        <v>0</v>
      </c>
      <c r="O51" s="89"/>
      <c r="P51" s="65">
        <f t="shared" si="5"/>
        <v>1</v>
      </c>
      <c r="Q51" s="39">
        <f t="shared" si="6"/>
        <v>57400000</v>
      </c>
      <c r="R51" s="39">
        <f t="shared" si="7"/>
        <v>57400000</v>
      </c>
      <c r="S51" s="90"/>
      <c r="T51" s="91"/>
    </row>
    <row r="52" spans="1:20" ht="15" customHeight="1" x14ac:dyDescent="0.25">
      <c r="A52" s="57">
        <v>3</v>
      </c>
      <c r="B52" s="57">
        <v>1303</v>
      </c>
      <c r="C52" s="58">
        <v>1321</v>
      </c>
      <c r="D52" s="59" t="s">
        <v>319</v>
      </c>
      <c r="E52" s="39">
        <v>72600000</v>
      </c>
      <c r="F52" s="39">
        <v>72600500</v>
      </c>
      <c r="G52" s="39"/>
      <c r="H52" s="61">
        <f t="shared" si="2"/>
        <v>-500</v>
      </c>
      <c r="I52" s="63">
        <v>43403</v>
      </c>
      <c r="J52" s="64" t="s">
        <v>96</v>
      </c>
      <c r="K52" s="88"/>
      <c r="L52" s="65"/>
      <c r="M52" s="39">
        <f t="shared" si="3"/>
        <v>0</v>
      </c>
      <c r="N52" s="39">
        <f t="shared" si="4"/>
        <v>-500</v>
      </c>
      <c r="O52" s="89"/>
      <c r="P52" s="65">
        <f t="shared" si="5"/>
        <v>1</v>
      </c>
      <c r="Q52" s="39">
        <f t="shared" si="6"/>
        <v>57400000</v>
      </c>
      <c r="R52" s="39">
        <f t="shared" si="7"/>
        <v>57399500</v>
      </c>
      <c r="S52" s="90"/>
      <c r="T52" s="91"/>
    </row>
    <row r="53" spans="1:20" ht="15" customHeight="1" x14ac:dyDescent="0.25">
      <c r="A53" s="57">
        <v>3</v>
      </c>
      <c r="B53" s="57">
        <v>1304</v>
      </c>
      <c r="C53" s="58">
        <v>1322</v>
      </c>
      <c r="D53" s="59" t="s">
        <v>324</v>
      </c>
      <c r="E53" s="39">
        <v>72600000</v>
      </c>
      <c r="F53" s="39">
        <v>72600500</v>
      </c>
      <c r="G53" s="39"/>
      <c r="H53" s="61">
        <f t="shared" si="2"/>
        <v>-500</v>
      </c>
      <c r="I53" s="63">
        <v>43403</v>
      </c>
      <c r="J53" s="64" t="s">
        <v>96</v>
      </c>
      <c r="K53" s="88"/>
      <c r="L53" s="65"/>
      <c r="M53" s="39">
        <f t="shared" si="3"/>
        <v>0</v>
      </c>
      <c r="N53" s="39">
        <f t="shared" si="4"/>
        <v>-500</v>
      </c>
      <c r="O53" s="89"/>
      <c r="P53" s="65">
        <f t="shared" si="5"/>
        <v>1</v>
      </c>
      <c r="Q53" s="39">
        <f t="shared" si="6"/>
        <v>57400000</v>
      </c>
      <c r="R53" s="39">
        <f t="shared" si="7"/>
        <v>57399500</v>
      </c>
      <c r="S53" s="90"/>
      <c r="T53" s="91"/>
    </row>
    <row r="54" spans="1:20" ht="15" customHeight="1" x14ac:dyDescent="0.25">
      <c r="A54" s="57">
        <v>3</v>
      </c>
      <c r="B54" s="57">
        <v>1405</v>
      </c>
      <c r="C54" s="58">
        <v>1415</v>
      </c>
      <c r="D54" s="59" t="s">
        <v>325</v>
      </c>
      <c r="E54" s="39">
        <v>72600000</v>
      </c>
      <c r="F54" s="39">
        <v>72600500</v>
      </c>
      <c r="G54" s="39"/>
      <c r="H54" s="61">
        <f t="shared" si="2"/>
        <v>-500</v>
      </c>
      <c r="I54" s="63">
        <v>43403</v>
      </c>
      <c r="J54" s="64" t="s">
        <v>96</v>
      </c>
      <c r="K54" s="88"/>
      <c r="L54" s="65"/>
      <c r="M54" s="39">
        <f t="shared" si="3"/>
        <v>0</v>
      </c>
      <c r="N54" s="39">
        <f t="shared" si="4"/>
        <v>-500</v>
      </c>
      <c r="O54" s="89"/>
      <c r="P54" s="65">
        <f t="shared" si="5"/>
        <v>1</v>
      </c>
      <c r="Q54" s="39">
        <f t="shared" si="6"/>
        <v>57400000</v>
      </c>
      <c r="R54" s="39">
        <f t="shared" si="7"/>
        <v>57399500</v>
      </c>
      <c r="S54" s="90"/>
      <c r="T54" s="91"/>
    </row>
    <row r="55" spans="1:20" ht="15" customHeight="1" x14ac:dyDescent="0.25">
      <c r="A55" s="57">
        <v>3</v>
      </c>
      <c r="B55" s="57">
        <v>1406</v>
      </c>
      <c r="C55" s="58">
        <v>1416</v>
      </c>
      <c r="D55" s="59" t="s">
        <v>323</v>
      </c>
      <c r="E55" s="39">
        <v>72600000</v>
      </c>
      <c r="F55" s="39">
        <v>72600000</v>
      </c>
      <c r="G55" s="39"/>
      <c r="H55" s="61">
        <f t="shared" si="2"/>
        <v>0</v>
      </c>
      <c r="I55" s="63">
        <v>43385</v>
      </c>
      <c r="J55" s="64" t="s">
        <v>96</v>
      </c>
      <c r="K55" s="88"/>
      <c r="L55" s="65"/>
      <c r="M55" s="39">
        <f t="shared" si="3"/>
        <v>0</v>
      </c>
      <c r="N55" s="39">
        <f t="shared" si="4"/>
        <v>0</v>
      </c>
      <c r="O55" s="89"/>
      <c r="P55" s="65">
        <f t="shared" si="5"/>
        <v>1</v>
      </c>
      <c r="Q55" s="39">
        <f t="shared" si="6"/>
        <v>57400000</v>
      </c>
      <c r="R55" s="39">
        <f t="shared" si="7"/>
        <v>57400000</v>
      </c>
      <c r="S55" s="90"/>
      <c r="T55" s="91"/>
    </row>
    <row r="56" spans="1:20" ht="15" customHeight="1" x14ac:dyDescent="0.25">
      <c r="A56" s="57">
        <v>3</v>
      </c>
      <c r="B56" s="57">
        <v>1407</v>
      </c>
      <c r="C56" s="58">
        <v>1417</v>
      </c>
      <c r="D56" s="59" t="s">
        <v>326</v>
      </c>
      <c r="E56" s="39">
        <v>72600000</v>
      </c>
      <c r="F56" s="39">
        <v>72600000</v>
      </c>
      <c r="G56" s="39"/>
      <c r="H56" s="61">
        <f t="shared" si="2"/>
        <v>0</v>
      </c>
      <c r="I56" s="63">
        <v>43381</v>
      </c>
      <c r="J56" s="64" t="s">
        <v>96</v>
      </c>
      <c r="K56" s="88"/>
      <c r="L56" s="65"/>
      <c r="M56" s="39">
        <f t="shared" si="3"/>
        <v>0</v>
      </c>
      <c r="N56" s="39">
        <f t="shared" si="4"/>
        <v>0</v>
      </c>
      <c r="O56" s="89"/>
      <c r="P56" s="65">
        <f t="shared" si="5"/>
        <v>1</v>
      </c>
      <c r="Q56" s="39">
        <f t="shared" si="6"/>
        <v>57400000</v>
      </c>
      <c r="R56" s="39">
        <f t="shared" si="7"/>
        <v>57400000</v>
      </c>
      <c r="S56" s="90"/>
      <c r="T56" s="91"/>
    </row>
    <row r="57" spans="1:20" ht="15" customHeight="1" x14ac:dyDescent="0.25">
      <c r="A57" s="57">
        <v>3</v>
      </c>
      <c r="B57" s="57">
        <v>1408</v>
      </c>
      <c r="C57" s="58">
        <v>1418</v>
      </c>
      <c r="D57" s="59" t="s">
        <v>327</v>
      </c>
      <c r="E57" s="39">
        <v>94000000</v>
      </c>
      <c r="F57" s="39">
        <v>94000000</v>
      </c>
      <c r="G57" s="39"/>
      <c r="H57" s="61">
        <f t="shared" si="2"/>
        <v>0</v>
      </c>
      <c r="I57" s="63">
        <v>43365</v>
      </c>
      <c r="J57" s="64" t="s">
        <v>96</v>
      </c>
      <c r="K57" s="88"/>
      <c r="L57" s="65"/>
      <c r="M57" s="39">
        <f t="shared" si="3"/>
        <v>0</v>
      </c>
      <c r="N57" s="39">
        <f t="shared" si="4"/>
        <v>0</v>
      </c>
      <c r="O57" s="89"/>
      <c r="P57" s="65">
        <f t="shared" si="5"/>
        <v>1</v>
      </c>
      <c r="Q57" s="39">
        <f t="shared" si="6"/>
        <v>36000000</v>
      </c>
      <c r="R57" s="39">
        <f t="shared" si="7"/>
        <v>36000000</v>
      </c>
      <c r="S57" s="90"/>
      <c r="T57" s="91"/>
    </row>
    <row r="58" spans="1:20" ht="15" customHeight="1" x14ac:dyDescent="0.25">
      <c r="A58" s="57">
        <v>3</v>
      </c>
      <c r="B58" s="57">
        <v>1401</v>
      </c>
      <c r="C58" s="58">
        <v>1419</v>
      </c>
      <c r="D58" s="59" t="s">
        <v>327</v>
      </c>
      <c r="E58" s="39">
        <v>94000000</v>
      </c>
      <c r="F58" s="39">
        <v>94000000</v>
      </c>
      <c r="G58" s="39"/>
      <c r="H58" s="61">
        <f t="shared" si="2"/>
        <v>0</v>
      </c>
      <c r="I58" s="63">
        <v>43365</v>
      </c>
      <c r="J58" s="64" t="s">
        <v>96</v>
      </c>
      <c r="K58" s="88"/>
      <c r="L58" s="65"/>
      <c r="M58" s="39">
        <f t="shared" si="3"/>
        <v>0</v>
      </c>
      <c r="N58" s="39">
        <f t="shared" si="4"/>
        <v>0</v>
      </c>
      <c r="O58" s="89"/>
      <c r="P58" s="65">
        <f t="shared" si="5"/>
        <v>1</v>
      </c>
      <c r="Q58" s="39">
        <f t="shared" si="6"/>
        <v>36000000</v>
      </c>
      <c r="R58" s="39">
        <f t="shared" si="7"/>
        <v>36000000</v>
      </c>
      <c r="S58" s="90"/>
      <c r="T58" s="91"/>
    </row>
    <row r="59" spans="1:20" ht="15" customHeight="1" x14ac:dyDescent="0.25">
      <c r="A59" s="57">
        <v>3</v>
      </c>
      <c r="B59" s="57">
        <v>1402</v>
      </c>
      <c r="C59" s="58">
        <v>1420</v>
      </c>
      <c r="D59" s="59" t="s">
        <v>328</v>
      </c>
      <c r="E59" s="39">
        <v>72600000</v>
      </c>
      <c r="F59" s="39">
        <v>72600000</v>
      </c>
      <c r="G59" s="39"/>
      <c r="H59" s="61">
        <f t="shared" si="2"/>
        <v>0</v>
      </c>
      <c r="I59" s="63">
        <v>43384</v>
      </c>
      <c r="J59" s="64" t="s">
        <v>96</v>
      </c>
      <c r="K59" s="88"/>
      <c r="L59" s="65"/>
      <c r="M59" s="39">
        <f t="shared" si="3"/>
        <v>0</v>
      </c>
      <c r="N59" s="39">
        <f t="shared" si="4"/>
        <v>0</v>
      </c>
      <c r="O59" s="89"/>
      <c r="P59" s="65">
        <f t="shared" si="5"/>
        <v>1</v>
      </c>
      <c r="Q59" s="39">
        <f t="shared" si="6"/>
        <v>57400000</v>
      </c>
      <c r="R59" s="39">
        <f t="shared" si="7"/>
        <v>57400000</v>
      </c>
      <c r="S59" s="90"/>
      <c r="T59" s="91"/>
    </row>
    <row r="60" spans="1:20" ht="15" customHeight="1" x14ac:dyDescent="0.25">
      <c r="A60" s="57">
        <v>3</v>
      </c>
      <c r="B60" s="57">
        <v>1403</v>
      </c>
      <c r="C60" s="58">
        <v>1421</v>
      </c>
      <c r="D60" s="59" t="s">
        <v>329</v>
      </c>
      <c r="E60" s="39">
        <v>72600000</v>
      </c>
      <c r="F60" s="39">
        <v>72600000</v>
      </c>
      <c r="G60" s="39"/>
      <c r="H60" s="61">
        <f t="shared" si="2"/>
        <v>0</v>
      </c>
      <c r="I60" s="63">
        <v>43385</v>
      </c>
      <c r="J60" s="64" t="s">
        <v>96</v>
      </c>
      <c r="K60" s="88"/>
      <c r="L60" s="65"/>
      <c r="M60" s="39">
        <f t="shared" si="3"/>
        <v>0</v>
      </c>
      <c r="N60" s="39">
        <f t="shared" si="4"/>
        <v>0</v>
      </c>
      <c r="O60" s="89"/>
      <c r="P60" s="65">
        <f t="shared" si="5"/>
        <v>1</v>
      </c>
      <c r="Q60" s="39">
        <f t="shared" si="6"/>
        <v>57400000</v>
      </c>
      <c r="R60" s="39">
        <f t="shared" si="7"/>
        <v>57400000</v>
      </c>
      <c r="S60" s="90"/>
      <c r="T60" s="91"/>
    </row>
    <row r="61" spans="1:20" ht="15" customHeight="1" x14ac:dyDescent="0.25">
      <c r="A61" s="57">
        <v>5</v>
      </c>
      <c r="B61" s="57">
        <v>107</v>
      </c>
      <c r="C61" s="58">
        <v>133</v>
      </c>
      <c r="D61" s="59" t="s">
        <v>330</v>
      </c>
      <c r="E61" s="39">
        <v>80105743</v>
      </c>
      <c r="F61" s="39">
        <v>37369781</v>
      </c>
      <c r="G61" s="39"/>
      <c r="H61" s="61">
        <f t="shared" si="2"/>
        <v>42735962</v>
      </c>
      <c r="I61" s="63">
        <v>42778</v>
      </c>
      <c r="J61" s="95" t="s">
        <v>96</v>
      </c>
      <c r="K61" s="88"/>
      <c r="L61" s="65"/>
      <c r="M61" s="39">
        <f t="shared" si="3"/>
        <v>0</v>
      </c>
      <c r="N61" s="39">
        <f t="shared" si="4"/>
        <v>42735962</v>
      </c>
      <c r="O61" s="89"/>
      <c r="P61" s="65">
        <f t="shared" si="5"/>
        <v>1</v>
      </c>
      <c r="Q61" s="39">
        <f t="shared" si="6"/>
        <v>49894257</v>
      </c>
      <c r="R61" s="39">
        <f t="shared" si="7"/>
        <v>92630219</v>
      </c>
      <c r="S61" s="90"/>
      <c r="T61" s="91"/>
    </row>
    <row r="62" spans="1:20" ht="15" customHeight="1" x14ac:dyDescent="0.25">
      <c r="A62" s="57">
        <v>5</v>
      </c>
      <c r="B62" s="57">
        <v>104</v>
      </c>
      <c r="C62" s="58">
        <v>138</v>
      </c>
      <c r="D62" s="59" t="s">
        <v>331</v>
      </c>
      <c r="E62" s="39">
        <v>96114995</v>
      </c>
      <c r="F62" s="39">
        <v>96114992.799999997</v>
      </c>
      <c r="G62" s="39"/>
      <c r="H62" s="61">
        <f t="shared" si="2"/>
        <v>2.2000000029802322</v>
      </c>
      <c r="I62" s="63">
        <v>43355</v>
      </c>
      <c r="J62" s="95" t="s">
        <v>96</v>
      </c>
      <c r="K62" s="88"/>
      <c r="L62" s="65"/>
      <c r="M62" s="39">
        <f t="shared" si="3"/>
        <v>0</v>
      </c>
      <c r="N62" s="39">
        <f t="shared" si="4"/>
        <v>2.2000000029802322</v>
      </c>
      <c r="O62" s="89"/>
      <c r="P62" s="65">
        <f t="shared" si="5"/>
        <v>1</v>
      </c>
      <c r="Q62" s="39">
        <f t="shared" si="6"/>
        <v>33885005</v>
      </c>
      <c r="R62" s="39">
        <f t="shared" si="7"/>
        <v>33885007.200000003</v>
      </c>
      <c r="S62" s="90"/>
      <c r="T62" s="91"/>
    </row>
    <row r="63" spans="1:20" ht="15" customHeight="1" x14ac:dyDescent="0.25">
      <c r="A63" s="57">
        <v>5</v>
      </c>
      <c r="B63" s="57">
        <v>207</v>
      </c>
      <c r="C63" s="58">
        <v>233</v>
      </c>
      <c r="D63" s="59" t="s">
        <v>332</v>
      </c>
      <c r="E63" s="39">
        <v>86464788</v>
      </c>
      <c r="F63" s="39">
        <v>43902468</v>
      </c>
      <c r="G63" s="39"/>
      <c r="H63" s="61">
        <f t="shared" si="2"/>
        <v>42562320</v>
      </c>
      <c r="I63" s="63"/>
      <c r="J63" s="95" t="s">
        <v>96</v>
      </c>
      <c r="K63" s="88"/>
      <c r="L63" s="65"/>
      <c r="M63" s="39">
        <f t="shared" si="3"/>
        <v>0</v>
      </c>
      <c r="N63" s="39">
        <f t="shared" si="4"/>
        <v>42562320</v>
      </c>
      <c r="O63" s="89"/>
      <c r="P63" s="65">
        <f t="shared" si="5"/>
        <v>1</v>
      </c>
      <c r="Q63" s="39">
        <f t="shared" si="6"/>
        <v>43535212</v>
      </c>
      <c r="R63" s="39">
        <f t="shared" si="7"/>
        <v>86097532</v>
      </c>
      <c r="S63" s="90"/>
      <c r="T63" s="91"/>
    </row>
    <row r="64" spans="1:20" ht="15" customHeight="1" x14ac:dyDescent="0.25">
      <c r="A64" s="57">
        <v>5</v>
      </c>
      <c r="B64" s="57">
        <v>201</v>
      </c>
      <c r="C64" s="58">
        <v>235</v>
      </c>
      <c r="D64" s="59" t="s">
        <v>285</v>
      </c>
      <c r="E64" s="39">
        <v>130000000</v>
      </c>
      <c r="F64" s="39">
        <v>119790000</v>
      </c>
      <c r="G64" s="39"/>
      <c r="H64" s="61">
        <f t="shared" si="2"/>
        <v>10210000</v>
      </c>
      <c r="I64" s="63">
        <v>43421</v>
      </c>
      <c r="J64" s="95" t="s">
        <v>96</v>
      </c>
      <c r="K64" s="88"/>
      <c r="L64" s="65"/>
      <c r="M64" s="39">
        <f t="shared" si="3"/>
        <v>0</v>
      </c>
      <c r="N64" s="39">
        <f t="shared" si="4"/>
        <v>10210000</v>
      </c>
      <c r="O64" s="89"/>
      <c r="P64" s="65">
        <f t="shared" si="5"/>
        <v>1</v>
      </c>
      <c r="Q64" s="39">
        <f t="shared" si="6"/>
        <v>0</v>
      </c>
      <c r="R64" s="39">
        <f t="shared" si="7"/>
        <v>10210000</v>
      </c>
      <c r="S64" s="90"/>
      <c r="T64" s="91"/>
    </row>
    <row r="65" spans="1:20" ht="15" customHeight="1" x14ac:dyDescent="0.25">
      <c r="A65" s="57">
        <v>5</v>
      </c>
      <c r="B65" s="57">
        <v>202</v>
      </c>
      <c r="C65" s="58">
        <v>236</v>
      </c>
      <c r="D65" s="59" t="s">
        <v>333</v>
      </c>
      <c r="E65" s="39">
        <v>98000000</v>
      </c>
      <c r="F65" s="39">
        <v>98000000</v>
      </c>
      <c r="G65" s="39"/>
      <c r="H65" s="61">
        <f t="shared" si="2"/>
        <v>0</v>
      </c>
      <c r="I65" s="63">
        <v>43294</v>
      </c>
      <c r="J65" s="95" t="s">
        <v>96</v>
      </c>
      <c r="K65" s="88"/>
      <c r="L65" s="65"/>
      <c r="M65" s="39">
        <f t="shared" si="3"/>
        <v>0</v>
      </c>
      <c r="N65" s="39">
        <f t="shared" si="4"/>
        <v>0</v>
      </c>
      <c r="O65" s="89"/>
      <c r="P65" s="65">
        <f t="shared" si="5"/>
        <v>1</v>
      </c>
      <c r="Q65" s="39">
        <f t="shared" si="6"/>
        <v>32000000</v>
      </c>
      <c r="R65" s="39">
        <f t="shared" si="7"/>
        <v>32000000</v>
      </c>
      <c r="S65" s="90"/>
      <c r="T65" s="91"/>
    </row>
    <row r="66" spans="1:20" ht="15" customHeight="1" x14ac:dyDescent="0.25">
      <c r="A66" s="57">
        <v>5</v>
      </c>
      <c r="B66" s="57">
        <v>204</v>
      </c>
      <c r="C66" s="58">
        <v>238</v>
      </c>
      <c r="D66" s="59" t="s">
        <v>334</v>
      </c>
      <c r="E66" s="39">
        <v>88354380</v>
      </c>
      <c r="F66" s="39">
        <v>50598051</v>
      </c>
      <c r="G66" s="39"/>
      <c r="H66" s="61">
        <f t="shared" si="2"/>
        <v>37756329</v>
      </c>
      <c r="I66" s="63">
        <v>43348</v>
      </c>
      <c r="J66" s="95" t="s">
        <v>96</v>
      </c>
      <c r="K66" s="88"/>
      <c r="L66" s="65"/>
      <c r="M66" s="39">
        <f t="shared" si="3"/>
        <v>0</v>
      </c>
      <c r="N66" s="39">
        <f t="shared" si="4"/>
        <v>37756329</v>
      </c>
      <c r="O66" s="89"/>
      <c r="P66" s="65">
        <f t="shared" si="5"/>
        <v>1</v>
      </c>
      <c r="Q66" s="39">
        <f t="shared" si="6"/>
        <v>41645620</v>
      </c>
      <c r="R66" s="39">
        <f t="shared" si="7"/>
        <v>79401949</v>
      </c>
      <c r="S66" s="90"/>
      <c r="T66" s="91"/>
    </row>
    <row r="67" spans="1:20" ht="15" customHeight="1" x14ac:dyDescent="0.25">
      <c r="A67" s="57">
        <v>5</v>
      </c>
      <c r="B67" s="57">
        <v>307</v>
      </c>
      <c r="C67" s="58">
        <v>333</v>
      </c>
      <c r="D67" s="59" t="s">
        <v>335</v>
      </c>
      <c r="E67" s="39">
        <v>83630400</v>
      </c>
      <c r="F67" s="39">
        <v>25236089</v>
      </c>
      <c r="G67" s="39"/>
      <c r="H67" s="61">
        <f t="shared" si="2"/>
        <v>58394311</v>
      </c>
      <c r="I67" s="63">
        <v>43481</v>
      </c>
      <c r="J67" s="95" t="s">
        <v>96</v>
      </c>
      <c r="K67" s="88"/>
      <c r="L67" s="65"/>
      <c r="M67" s="39">
        <f t="shared" si="3"/>
        <v>0</v>
      </c>
      <c r="N67" s="39">
        <f t="shared" si="4"/>
        <v>58394311</v>
      </c>
      <c r="O67" s="89"/>
      <c r="P67" s="65">
        <f t="shared" si="5"/>
        <v>1</v>
      </c>
      <c r="Q67" s="39">
        <f t="shared" si="6"/>
        <v>46369600</v>
      </c>
      <c r="R67" s="39">
        <f t="shared" si="7"/>
        <v>104763911</v>
      </c>
      <c r="S67" s="90"/>
      <c r="T67" s="91"/>
    </row>
    <row r="68" spans="1:20" ht="15" customHeight="1" x14ac:dyDescent="0.25">
      <c r="A68" s="57">
        <v>5</v>
      </c>
      <c r="B68" s="57">
        <v>304</v>
      </c>
      <c r="C68" s="58">
        <v>338</v>
      </c>
      <c r="D68" s="59" t="s">
        <v>336</v>
      </c>
      <c r="E68" s="39">
        <v>88354380</v>
      </c>
      <c r="F68" s="39">
        <v>22088595</v>
      </c>
      <c r="G68" s="39"/>
      <c r="H68" s="61">
        <f t="shared" si="2"/>
        <v>66265785</v>
      </c>
      <c r="I68" s="63">
        <v>43430</v>
      </c>
      <c r="J68" s="95" t="s">
        <v>96</v>
      </c>
      <c r="K68" s="88"/>
      <c r="L68" s="65"/>
      <c r="M68" s="39">
        <f t="shared" si="3"/>
        <v>0</v>
      </c>
      <c r="N68" s="39">
        <f t="shared" si="4"/>
        <v>66265785</v>
      </c>
      <c r="O68" s="89"/>
      <c r="P68" s="65">
        <f t="shared" si="5"/>
        <v>1</v>
      </c>
      <c r="Q68" s="39">
        <f t="shared" si="6"/>
        <v>41645620</v>
      </c>
      <c r="R68" s="39">
        <f t="shared" si="7"/>
        <v>107911405</v>
      </c>
      <c r="S68" s="90"/>
      <c r="T68" s="91"/>
    </row>
    <row r="69" spans="1:20" ht="15" customHeight="1" x14ac:dyDescent="0.25">
      <c r="A69" s="57">
        <v>5</v>
      </c>
      <c r="B69" s="57">
        <v>408</v>
      </c>
      <c r="C69" s="58">
        <v>434</v>
      </c>
      <c r="D69" s="59" t="s">
        <v>337</v>
      </c>
      <c r="E69" s="39">
        <v>105467670</v>
      </c>
      <c r="F69" s="39">
        <v>0</v>
      </c>
      <c r="G69" s="39"/>
      <c r="H69" s="61">
        <f t="shared" si="2"/>
        <v>105467670</v>
      </c>
      <c r="I69" s="63">
        <v>43421</v>
      </c>
      <c r="J69" s="95" t="s">
        <v>96</v>
      </c>
      <c r="K69" s="88"/>
      <c r="L69" s="65"/>
      <c r="M69" s="39">
        <f t="shared" si="3"/>
        <v>0</v>
      </c>
      <c r="N69" s="39">
        <f t="shared" si="4"/>
        <v>105467670</v>
      </c>
      <c r="O69" s="89"/>
      <c r="P69" s="65">
        <f t="shared" si="5"/>
        <v>1</v>
      </c>
      <c r="Q69" s="39">
        <f t="shared" si="6"/>
        <v>24532330</v>
      </c>
      <c r="R69" s="39">
        <f t="shared" si="7"/>
        <v>130000000</v>
      </c>
      <c r="S69" s="90"/>
      <c r="T69" s="91"/>
    </row>
    <row r="70" spans="1:20" ht="15" customHeight="1" x14ac:dyDescent="0.25">
      <c r="A70" s="57">
        <v>5</v>
      </c>
      <c r="B70" s="57">
        <v>401</v>
      </c>
      <c r="C70" s="58">
        <v>435</v>
      </c>
      <c r="D70" s="59" t="s">
        <v>338</v>
      </c>
      <c r="E70" s="39">
        <v>99900000</v>
      </c>
      <c r="F70" s="39">
        <v>0</v>
      </c>
      <c r="G70" s="39"/>
      <c r="H70" s="61">
        <f t="shared" si="2"/>
        <v>99900000</v>
      </c>
      <c r="I70" s="63">
        <v>43438</v>
      </c>
      <c r="J70" s="95" t="s">
        <v>96</v>
      </c>
      <c r="K70" s="88"/>
      <c r="L70" s="65"/>
      <c r="M70" s="39">
        <f t="shared" si="3"/>
        <v>0</v>
      </c>
      <c r="N70" s="39">
        <f t="shared" si="4"/>
        <v>99900000</v>
      </c>
      <c r="O70" s="89"/>
      <c r="P70" s="65">
        <f t="shared" si="5"/>
        <v>1</v>
      </c>
      <c r="Q70" s="39">
        <f t="shared" si="6"/>
        <v>30100000</v>
      </c>
      <c r="R70" s="39">
        <f t="shared" si="7"/>
        <v>130000000</v>
      </c>
      <c r="S70" s="90"/>
      <c r="T70" s="91"/>
    </row>
    <row r="71" spans="1:20" ht="15" customHeight="1" x14ac:dyDescent="0.25">
      <c r="A71" s="57">
        <v>5</v>
      </c>
      <c r="B71" s="57">
        <v>403</v>
      </c>
      <c r="C71" s="58">
        <v>437</v>
      </c>
      <c r="D71" s="59" t="s">
        <v>339</v>
      </c>
      <c r="E71" s="39">
        <v>94453860</v>
      </c>
      <c r="F71" s="39">
        <v>23622000</v>
      </c>
      <c r="G71" s="39"/>
      <c r="H71" s="61">
        <f t="shared" si="2"/>
        <v>70831860</v>
      </c>
      <c r="I71" s="63">
        <v>43348</v>
      </c>
      <c r="J71" s="95" t="s">
        <v>96</v>
      </c>
      <c r="K71" s="88"/>
      <c r="L71" s="65"/>
      <c r="M71" s="39">
        <f t="shared" si="3"/>
        <v>0</v>
      </c>
      <c r="N71" s="39">
        <f t="shared" si="4"/>
        <v>70831860</v>
      </c>
      <c r="O71" s="89"/>
      <c r="P71" s="65">
        <f t="shared" si="5"/>
        <v>1</v>
      </c>
      <c r="Q71" s="39">
        <f t="shared" si="6"/>
        <v>35546140</v>
      </c>
      <c r="R71" s="39">
        <f t="shared" si="7"/>
        <v>106378000</v>
      </c>
      <c r="S71" s="90"/>
      <c r="T71" s="91"/>
    </row>
    <row r="72" spans="1:20" ht="15" customHeight="1" x14ac:dyDescent="0.25">
      <c r="A72" s="57">
        <v>5</v>
      </c>
      <c r="B72" s="57">
        <v>505</v>
      </c>
      <c r="C72" s="58">
        <v>531</v>
      </c>
      <c r="D72" s="59" t="s">
        <v>340</v>
      </c>
      <c r="E72" s="39">
        <v>89607630</v>
      </c>
      <c r="F72" s="39">
        <v>89607630</v>
      </c>
      <c r="G72" s="39"/>
      <c r="H72" s="61">
        <f t="shared" si="2"/>
        <v>0</v>
      </c>
      <c r="I72" s="63">
        <v>43355</v>
      </c>
      <c r="J72" s="95" t="s">
        <v>96</v>
      </c>
      <c r="K72" s="88"/>
      <c r="L72" s="65"/>
      <c r="M72" s="39">
        <f t="shared" si="3"/>
        <v>0</v>
      </c>
      <c r="N72" s="39">
        <f t="shared" si="4"/>
        <v>0</v>
      </c>
      <c r="O72" s="89"/>
      <c r="P72" s="65">
        <f t="shared" si="5"/>
        <v>1</v>
      </c>
      <c r="Q72" s="39">
        <f t="shared" si="6"/>
        <v>40392370</v>
      </c>
      <c r="R72" s="39">
        <f t="shared" si="7"/>
        <v>40392370</v>
      </c>
      <c r="S72" s="90"/>
      <c r="T72" s="91"/>
    </row>
    <row r="73" spans="1:20" ht="15" customHeight="1" x14ac:dyDescent="0.25">
      <c r="A73" s="57">
        <v>5</v>
      </c>
      <c r="B73" s="57">
        <v>507</v>
      </c>
      <c r="C73" s="58">
        <v>533</v>
      </c>
      <c r="D73" s="59" t="s">
        <v>341</v>
      </c>
      <c r="E73" s="39">
        <v>85950696</v>
      </c>
      <c r="F73" s="39">
        <v>85950696</v>
      </c>
      <c r="G73" s="39"/>
      <c r="H73" s="61">
        <f t="shared" si="2"/>
        <v>0</v>
      </c>
      <c r="I73" s="63">
        <v>43294</v>
      </c>
      <c r="J73" s="95" t="s">
        <v>96</v>
      </c>
      <c r="K73" s="88"/>
      <c r="L73" s="65"/>
      <c r="M73" s="39">
        <f t="shared" si="3"/>
        <v>0</v>
      </c>
      <c r="N73" s="39">
        <f t="shared" si="4"/>
        <v>0</v>
      </c>
      <c r="O73" s="89"/>
      <c r="P73" s="65">
        <f t="shared" si="5"/>
        <v>1</v>
      </c>
      <c r="Q73" s="39">
        <f t="shared" si="6"/>
        <v>44049304</v>
      </c>
      <c r="R73" s="39">
        <f t="shared" si="7"/>
        <v>44049304</v>
      </c>
      <c r="S73" s="90"/>
      <c r="T73" s="91"/>
    </row>
    <row r="74" spans="1:20" ht="15" customHeight="1" x14ac:dyDescent="0.25">
      <c r="A74" s="57">
        <v>5</v>
      </c>
      <c r="B74" s="57">
        <v>501</v>
      </c>
      <c r="C74" s="58">
        <v>535</v>
      </c>
      <c r="D74" s="59" t="s">
        <v>342</v>
      </c>
      <c r="E74" s="39">
        <v>70000000</v>
      </c>
      <c r="F74" s="39">
        <v>70000000</v>
      </c>
      <c r="G74" s="39"/>
      <c r="H74" s="61">
        <f t="shared" si="2"/>
        <v>0</v>
      </c>
      <c r="I74" s="63">
        <v>43405</v>
      </c>
      <c r="J74" s="95" t="s">
        <v>96</v>
      </c>
      <c r="K74" s="88"/>
      <c r="L74" s="65"/>
      <c r="M74" s="39">
        <f t="shared" si="3"/>
        <v>0</v>
      </c>
      <c r="N74" s="39">
        <f t="shared" si="4"/>
        <v>0</v>
      </c>
      <c r="O74" s="89"/>
      <c r="P74" s="65">
        <f t="shared" si="5"/>
        <v>1</v>
      </c>
      <c r="Q74" s="39">
        <f t="shared" si="6"/>
        <v>60000000</v>
      </c>
      <c r="R74" s="39">
        <f t="shared" si="7"/>
        <v>60000000</v>
      </c>
      <c r="S74" s="90"/>
      <c r="T74" s="91"/>
    </row>
    <row r="75" spans="1:20" ht="15" customHeight="1" x14ac:dyDescent="0.25">
      <c r="A75" s="57">
        <v>5</v>
      </c>
      <c r="B75" s="57">
        <v>504</v>
      </c>
      <c r="C75" s="58">
        <v>538</v>
      </c>
      <c r="D75" s="59" t="s">
        <v>343</v>
      </c>
      <c r="E75" s="39">
        <v>94331610</v>
      </c>
      <c r="F75" s="39">
        <v>94331610</v>
      </c>
      <c r="G75" s="39"/>
      <c r="H75" s="61">
        <f t="shared" si="2"/>
        <v>0</v>
      </c>
      <c r="I75" s="63">
        <v>43407</v>
      </c>
      <c r="J75" s="95" t="s">
        <v>96</v>
      </c>
      <c r="K75" s="88"/>
      <c r="L75" s="65"/>
      <c r="M75" s="39">
        <f t="shared" si="3"/>
        <v>0</v>
      </c>
      <c r="N75" s="39">
        <f t="shared" si="4"/>
        <v>0</v>
      </c>
      <c r="O75" s="89"/>
      <c r="P75" s="65">
        <f t="shared" si="5"/>
        <v>1</v>
      </c>
      <c r="Q75" s="39">
        <f t="shared" si="6"/>
        <v>35668390</v>
      </c>
      <c r="R75" s="39">
        <f t="shared" si="7"/>
        <v>35668390</v>
      </c>
      <c r="S75" s="90"/>
      <c r="T75" s="91"/>
    </row>
    <row r="76" spans="1:20" ht="15" customHeight="1" x14ac:dyDescent="0.25">
      <c r="A76" s="57">
        <v>5</v>
      </c>
      <c r="B76" s="57">
        <v>605</v>
      </c>
      <c r="C76" s="58">
        <v>631</v>
      </c>
      <c r="D76" s="59" t="s">
        <v>344</v>
      </c>
      <c r="E76" s="39">
        <v>87818038</v>
      </c>
      <c r="F76" s="39">
        <v>87818038</v>
      </c>
      <c r="G76" s="39"/>
      <c r="H76" s="61">
        <f t="shared" si="2"/>
        <v>0</v>
      </c>
      <c r="I76" s="63">
        <v>43346</v>
      </c>
      <c r="J76" s="95" t="s">
        <v>96</v>
      </c>
      <c r="K76" s="88"/>
      <c r="L76" s="65"/>
      <c r="M76" s="39">
        <f t="shared" si="3"/>
        <v>0</v>
      </c>
      <c r="N76" s="39">
        <f t="shared" si="4"/>
        <v>0</v>
      </c>
      <c r="O76" s="89"/>
      <c r="P76" s="65">
        <f t="shared" si="5"/>
        <v>1</v>
      </c>
      <c r="Q76" s="39">
        <f t="shared" si="6"/>
        <v>42181962</v>
      </c>
      <c r="R76" s="39">
        <f t="shared" si="7"/>
        <v>42181962</v>
      </c>
      <c r="S76" s="90"/>
      <c r="T76" s="91"/>
    </row>
    <row r="77" spans="1:20" ht="15" customHeight="1" x14ac:dyDescent="0.25">
      <c r="A77" s="57">
        <v>5</v>
      </c>
      <c r="B77" s="57">
        <v>601</v>
      </c>
      <c r="C77" s="58">
        <v>635</v>
      </c>
      <c r="D77" s="59" t="s">
        <v>345</v>
      </c>
      <c r="E77" s="39">
        <v>105467670</v>
      </c>
      <c r="F77" s="39">
        <v>0</v>
      </c>
      <c r="G77" s="96"/>
      <c r="H77" s="61">
        <f t="shared" si="2"/>
        <v>105467670</v>
      </c>
      <c r="I77" s="63">
        <v>43421</v>
      </c>
      <c r="J77" s="95" t="s">
        <v>96</v>
      </c>
      <c r="K77" s="88"/>
      <c r="L77" s="65"/>
      <c r="M77" s="39">
        <f t="shared" si="3"/>
        <v>0</v>
      </c>
      <c r="N77" s="39">
        <f t="shared" si="4"/>
        <v>105467670</v>
      </c>
      <c r="O77" s="89"/>
      <c r="P77" s="65">
        <f t="shared" si="5"/>
        <v>1</v>
      </c>
      <c r="Q77" s="39">
        <f t="shared" si="6"/>
        <v>24532330</v>
      </c>
      <c r="R77" s="39">
        <f t="shared" si="7"/>
        <v>130000000</v>
      </c>
      <c r="S77" s="90"/>
      <c r="T77" s="91"/>
    </row>
    <row r="78" spans="1:20" ht="15" customHeight="1" x14ac:dyDescent="0.25">
      <c r="A78" s="57">
        <v>5</v>
      </c>
      <c r="B78" s="57">
        <v>707</v>
      </c>
      <c r="C78" s="58">
        <v>733</v>
      </c>
      <c r="D78" s="59" t="s">
        <v>346</v>
      </c>
      <c r="E78" s="39">
        <v>69700000</v>
      </c>
      <c r="F78" s="39">
        <v>69700000</v>
      </c>
      <c r="G78" s="39"/>
      <c r="H78" s="61">
        <f t="shared" si="2"/>
        <v>0</v>
      </c>
      <c r="I78" s="63">
        <v>43434</v>
      </c>
      <c r="J78" s="95" t="s">
        <v>96</v>
      </c>
      <c r="K78" s="88"/>
      <c r="L78" s="65"/>
      <c r="M78" s="39">
        <f t="shared" si="3"/>
        <v>0</v>
      </c>
      <c r="N78" s="39">
        <f t="shared" si="4"/>
        <v>0</v>
      </c>
      <c r="O78" s="89"/>
      <c r="P78" s="65">
        <f t="shared" si="5"/>
        <v>1</v>
      </c>
      <c r="Q78" s="39">
        <f t="shared" si="6"/>
        <v>60300000</v>
      </c>
      <c r="R78" s="39">
        <f t="shared" si="7"/>
        <v>60300000</v>
      </c>
      <c r="S78" s="90"/>
      <c r="T78" s="91"/>
    </row>
    <row r="79" spans="1:20" ht="15" customHeight="1" x14ac:dyDescent="0.25">
      <c r="A79" s="57">
        <v>5</v>
      </c>
      <c r="B79" s="57">
        <v>701</v>
      </c>
      <c r="C79" s="58">
        <v>735</v>
      </c>
      <c r="D79" s="59" t="s">
        <v>347</v>
      </c>
      <c r="E79" s="39">
        <v>112500000</v>
      </c>
      <c r="F79" s="39">
        <v>112500000</v>
      </c>
      <c r="G79" s="39"/>
      <c r="H79" s="61">
        <f t="shared" si="2"/>
        <v>0</v>
      </c>
      <c r="I79" s="63">
        <v>43570</v>
      </c>
      <c r="J79" s="95" t="s">
        <v>96</v>
      </c>
      <c r="K79" s="88"/>
      <c r="L79" s="65"/>
      <c r="M79" s="39">
        <f t="shared" si="3"/>
        <v>0</v>
      </c>
      <c r="N79" s="39">
        <f t="shared" si="4"/>
        <v>0</v>
      </c>
      <c r="O79" s="89"/>
      <c r="P79" s="65">
        <f t="shared" si="5"/>
        <v>1</v>
      </c>
      <c r="Q79" s="39">
        <f t="shared" si="6"/>
        <v>17500000</v>
      </c>
      <c r="R79" s="39">
        <f t="shared" si="7"/>
        <v>17500000</v>
      </c>
      <c r="S79" s="90"/>
      <c r="T79" s="91"/>
    </row>
    <row r="80" spans="1:20" ht="15" customHeight="1" x14ac:dyDescent="0.25">
      <c r="A80" s="57">
        <v>5</v>
      </c>
      <c r="B80" s="57">
        <v>703</v>
      </c>
      <c r="C80" s="58">
        <v>737</v>
      </c>
      <c r="D80" s="59" t="s">
        <v>348</v>
      </c>
      <c r="E80" s="39">
        <v>91005380</v>
      </c>
      <c r="F80" s="39">
        <v>91005380</v>
      </c>
      <c r="G80" s="39"/>
      <c r="H80" s="61">
        <f t="shared" si="2"/>
        <v>0</v>
      </c>
      <c r="I80" s="63">
        <v>43357</v>
      </c>
      <c r="J80" s="95" t="s">
        <v>96</v>
      </c>
      <c r="K80" s="88"/>
      <c r="L80" s="65"/>
      <c r="M80" s="39">
        <f t="shared" si="3"/>
        <v>0</v>
      </c>
      <c r="N80" s="39">
        <f t="shared" si="4"/>
        <v>0</v>
      </c>
      <c r="O80" s="89"/>
      <c r="P80" s="65">
        <f t="shared" si="5"/>
        <v>1</v>
      </c>
      <c r="Q80" s="39">
        <f t="shared" si="6"/>
        <v>38994620</v>
      </c>
      <c r="R80" s="39">
        <f t="shared" si="7"/>
        <v>38994620</v>
      </c>
      <c r="S80" s="90"/>
      <c r="T80" s="91"/>
    </row>
    <row r="81" spans="1:20" ht="15" customHeight="1" x14ac:dyDescent="0.25">
      <c r="A81" s="57">
        <v>5</v>
      </c>
      <c r="B81" s="57">
        <v>807</v>
      </c>
      <c r="C81" s="58">
        <v>833</v>
      </c>
      <c r="D81" s="59" t="s">
        <v>349</v>
      </c>
      <c r="E81" s="39">
        <v>91105380</v>
      </c>
      <c r="F81" s="39">
        <v>91105380</v>
      </c>
      <c r="G81" s="39"/>
      <c r="H81" s="61">
        <f t="shared" si="2"/>
        <v>0</v>
      </c>
      <c r="I81" s="63">
        <v>43570</v>
      </c>
      <c r="J81" s="95" t="s">
        <v>96</v>
      </c>
      <c r="K81" s="88"/>
      <c r="L81" s="65"/>
      <c r="M81" s="39">
        <f t="shared" si="3"/>
        <v>0</v>
      </c>
      <c r="N81" s="39">
        <f t="shared" si="4"/>
        <v>0</v>
      </c>
      <c r="O81" s="89"/>
      <c r="P81" s="65">
        <f t="shared" si="5"/>
        <v>1</v>
      </c>
      <c r="Q81" s="39">
        <f t="shared" si="6"/>
        <v>38894620</v>
      </c>
      <c r="R81" s="39">
        <f t="shared" si="7"/>
        <v>38894620</v>
      </c>
      <c r="S81" s="90"/>
      <c r="T81" s="91"/>
    </row>
    <row r="82" spans="1:20" ht="15" customHeight="1" x14ac:dyDescent="0.25">
      <c r="A82" s="57">
        <v>5</v>
      </c>
      <c r="B82" s="57">
        <v>808</v>
      </c>
      <c r="C82" s="58">
        <v>834</v>
      </c>
      <c r="D82" s="59" t="s">
        <v>350</v>
      </c>
      <c r="E82" s="39">
        <v>112500000</v>
      </c>
      <c r="F82" s="39">
        <v>112500000</v>
      </c>
      <c r="G82" s="39"/>
      <c r="H82" s="61">
        <f t="shared" si="2"/>
        <v>0</v>
      </c>
      <c r="I82" s="63">
        <v>43617</v>
      </c>
      <c r="J82" s="95" t="s">
        <v>96</v>
      </c>
      <c r="K82" s="88"/>
      <c r="L82" s="65"/>
      <c r="M82" s="39">
        <f t="shared" si="3"/>
        <v>0</v>
      </c>
      <c r="N82" s="39">
        <f t="shared" si="4"/>
        <v>0</v>
      </c>
      <c r="O82" s="89"/>
      <c r="P82" s="65">
        <f t="shared" si="5"/>
        <v>1</v>
      </c>
      <c r="Q82" s="39">
        <f t="shared" si="6"/>
        <v>17500000</v>
      </c>
      <c r="R82" s="39">
        <f t="shared" si="7"/>
        <v>17500000</v>
      </c>
      <c r="S82" s="90"/>
      <c r="T82" s="91"/>
    </row>
    <row r="83" spans="1:20" ht="15" customHeight="1" x14ac:dyDescent="0.25">
      <c r="A83" s="57">
        <v>5</v>
      </c>
      <c r="B83" s="57">
        <v>801</v>
      </c>
      <c r="C83" s="58">
        <v>835</v>
      </c>
      <c r="D83" s="59" t="s">
        <v>351</v>
      </c>
      <c r="E83" s="39">
        <v>112500000</v>
      </c>
      <c r="F83" s="39">
        <v>112500000.31</v>
      </c>
      <c r="G83" s="39"/>
      <c r="H83" s="61">
        <f t="shared" si="2"/>
        <v>-0.31000000238418579</v>
      </c>
      <c r="I83" s="63">
        <v>43649</v>
      </c>
      <c r="J83" s="95" t="s">
        <v>96</v>
      </c>
      <c r="K83" s="88"/>
      <c r="L83" s="65"/>
      <c r="M83" s="39">
        <f t="shared" si="3"/>
        <v>0</v>
      </c>
      <c r="N83" s="39">
        <f t="shared" si="4"/>
        <v>-0.31000000238418579</v>
      </c>
      <c r="O83" s="89"/>
      <c r="P83" s="65">
        <f t="shared" si="5"/>
        <v>1</v>
      </c>
      <c r="Q83" s="39">
        <f t="shared" si="6"/>
        <v>17500000</v>
      </c>
      <c r="R83" s="39">
        <f t="shared" si="7"/>
        <v>17499999.689999998</v>
      </c>
      <c r="S83" s="90"/>
      <c r="T83" s="91"/>
    </row>
    <row r="84" spans="1:20" ht="15" customHeight="1" x14ac:dyDescent="0.25">
      <c r="A84" s="57">
        <v>5</v>
      </c>
      <c r="B84" s="57">
        <v>802</v>
      </c>
      <c r="C84" s="58">
        <v>836</v>
      </c>
      <c r="D84" s="59" t="s">
        <v>352</v>
      </c>
      <c r="E84" s="39">
        <v>91105380</v>
      </c>
      <c r="F84" s="39">
        <v>91105380</v>
      </c>
      <c r="G84" s="39"/>
      <c r="H84" s="61">
        <f t="shared" si="2"/>
        <v>0</v>
      </c>
      <c r="I84" s="63">
        <v>43299</v>
      </c>
      <c r="J84" s="95" t="s">
        <v>96</v>
      </c>
      <c r="K84" s="88"/>
      <c r="L84" s="65"/>
      <c r="M84" s="39">
        <f t="shared" si="3"/>
        <v>0</v>
      </c>
      <c r="N84" s="39">
        <f t="shared" si="4"/>
        <v>0</v>
      </c>
      <c r="O84" s="89"/>
      <c r="P84" s="65">
        <f t="shared" si="5"/>
        <v>1</v>
      </c>
      <c r="Q84" s="39">
        <f t="shared" si="6"/>
        <v>38894620</v>
      </c>
      <c r="R84" s="39">
        <f t="shared" si="7"/>
        <v>38894620</v>
      </c>
      <c r="S84" s="90"/>
      <c r="T84" s="91"/>
    </row>
    <row r="85" spans="1:20" ht="15" customHeight="1" x14ac:dyDescent="0.25">
      <c r="A85" s="57">
        <v>5</v>
      </c>
      <c r="B85" s="57">
        <v>803</v>
      </c>
      <c r="C85" s="58">
        <v>837</v>
      </c>
      <c r="D85" s="59" t="s">
        <v>353</v>
      </c>
      <c r="E85" s="39">
        <v>91105380</v>
      </c>
      <c r="F85" s="39">
        <v>91105380</v>
      </c>
      <c r="G85" s="39"/>
      <c r="H85" s="61">
        <f t="shared" si="2"/>
        <v>0</v>
      </c>
      <c r="I85" s="63">
        <v>43364</v>
      </c>
      <c r="J85" s="95" t="s">
        <v>96</v>
      </c>
      <c r="K85" s="88"/>
      <c r="L85" s="65"/>
      <c r="M85" s="39">
        <f t="shared" si="3"/>
        <v>0</v>
      </c>
      <c r="N85" s="39">
        <f t="shared" si="4"/>
        <v>0</v>
      </c>
      <c r="O85" s="89"/>
      <c r="P85" s="65">
        <f t="shared" si="5"/>
        <v>1</v>
      </c>
      <c r="Q85" s="39">
        <f t="shared" si="6"/>
        <v>38894620</v>
      </c>
      <c r="R85" s="39">
        <f t="shared" si="7"/>
        <v>38894620</v>
      </c>
      <c r="S85" s="90"/>
      <c r="T85" s="91"/>
    </row>
    <row r="86" spans="1:20" ht="15" customHeight="1" x14ac:dyDescent="0.25">
      <c r="A86" s="57">
        <v>5</v>
      </c>
      <c r="B86" s="57">
        <v>1006</v>
      </c>
      <c r="C86" s="58">
        <v>1032</v>
      </c>
      <c r="D86" s="59" t="s">
        <v>329</v>
      </c>
      <c r="E86" s="39">
        <v>72600000</v>
      </c>
      <c r="F86" s="39">
        <v>72600000</v>
      </c>
      <c r="G86" s="39"/>
      <c r="H86" s="61">
        <f t="shared" si="2"/>
        <v>0</v>
      </c>
      <c r="I86" s="63">
        <v>43271</v>
      </c>
      <c r="J86" s="95" t="s">
        <v>96</v>
      </c>
      <c r="K86" s="88"/>
      <c r="L86" s="65"/>
      <c r="M86" s="39">
        <f t="shared" si="3"/>
        <v>0</v>
      </c>
      <c r="N86" s="39">
        <f t="shared" si="4"/>
        <v>0</v>
      </c>
      <c r="O86" s="89"/>
      <c r="P86" s="65">
        <f t="shared" si="5"/>
        <v>1</v>
      </c>
      <c r="Q86" s="39">
        <f t="shared" si="6"/>
        <v>57400000</v>
      </c>
      <c r="R86" s="39">
        <f t="shared" si="7"/>
        <v>57400000</v>
      </c>
      <c r="S86" s="90"/>
      <c r="T86" s="91"/>
    </row>
    <row r="87" spans="1:20" ht="15" customHeight="1" x14ac:dyDescent="0.25">
      <c r="A87" s="57">
        <v>5</v>
      </c>
      <c r="B87" s="57">
        <v>1007</v>
      </c>
      <c r="C87" s="58">
        <v>1033</v>
      </c>
      <c r="D87" s="59" t="s">
        <v>354</v>
      </c>
      <c r="E87" s="39">
        <v>72600000</v>
      </c>
      <c r="F87" s="39">
        <v>72600000</v>
      </c>
      <c r="G87" s="39"/>
      <c r="H87" s="61">
        <f t="shared" si="2"/>
        <v>0</v>
      </c>
      <c r="I87" s="63">
        <v>43271</v>
      </c>
      <c r="J87" s="95" t="s">
        <v>96</v>
      </c>
      <c r="K87" s="88"/>
      <c r="L87" s="65"/>
      <c r="M87" s="39">
        <f t="shared" si="3"/>
        <v>0</v>
      </c>
      <c r="N87" s="39">
        <f t="shared" si="4"/>
        <v>0</v>
      </c>
      <c r="O87" s="89"/>
      <c r="P87" s="65">
        <f t="shared" si="5"/>
        <v>1</v>
      </c>
      <c r="Q87" s="39">
        <f t="shared" si="6"/>
        <v>57400000</v>
      </c>
      <c r="R87" s="39">
        <f t="shared" si="7"/>
        <v>57400000</v>
      </c>
      <c r="S87" s="90"/>
      <c r="T87" s="91"/>
    </row>
    <row r="88" spans="1:20" ht="15" customHeight="1" x14ac:dyDescent="0.25">
      <c r="A88" s="57">
        <v>5</v>
      </c>
      <c r="B88" s="57">
        <v>1003</v>
      </c>
      <c r="C88" s="58">
        <v>1037</v>
      </c>
      <c r="D88" s="59" t="s">
        <v>355</v>
      </c>
      <c r="E88" s="39">
        <v>92680880</v>
      </c>
      <c r="F88" s="39">
        <v>92680880</v>
      </c>
      <c r="G88" s="39"/>
      <c r="H88" s="61">
        <f t="shared" si="2"/>
        <v>0</v>
      </c>
      <c r="I88" s="63">
        <v>43364</v>
      </c>
      <c r="J88" s="95" t="s">
        <v>96</v>
      </c>
      <c r="K88" s="88"/>
      <c r="L88" s="65"/>
      <c r="M88" s="39">
        <f t="shared" si="3"/>
        <v>0</v>
      </c>
      <c r="N88" s="39">
        <f t="shared" si="4"/>
        <v>0</v>
      </c>
      <c r="O88" s="89"/>
      <c r="P88" s="65">
        <f t="shared" si="5"/>
        <v>1</v>
      </c>
      <c r="Q88" s="39">
        <f t="shared" si="6"/>
        <v>37319120</v>
      </c>
      <c r="R88" s="39">
        <f t="shared" si="7"/>
        <v>37319120</v>
      </c>
      <c r="S88" s="90"/>
      <c r="T88" s="91"/>
    </row>
    <row r="89" spans="1:20" ht="15" customHeight="1" x14ac:dyDescent="0.25">
      <c r="A89" s="57">
        <v>5</v>
      </c>
      <c r="B89" s="57">
        <v>1105</v>
      </c>
      <c r="C89" s="58">
        <v>1131</v>
      </c>
      <c r="D89" s="59" t="s">
        <v>356</v>
      </c>
      <c r="E89" s="39">
        <v>72600000</v>
      </c>
      <c r="F89" s="39">
        <v>72600500</v>
      </c>
      <c r="G89" s="39"/>
      <c r="H89" s="61">
        <f t="shared" si="2"/>
        <v>-500</v>
      </c>
      <c r="I89" s="63">
        <v>43341</v>
      </c>
      <c r="J89" s="95" t="s">
        <v>96</v>
      </c>
      <c r="K89" s="88"/>
      <c r="L89" s="65"/>
      <c r="M89" s="39">
        <f t="shared" si="3"/>
        <v>0</v>
      </c>
      <c r="N89" s="39">
        <f t="shared" si="4"/>
        <v>-500</v>
      </c>
      <c r="O89" s="89"/>
      <c r="P89" s="65">
        <f t="shared" si="5"/>
        <v>1</v>
      </c>
      <c r="Q89" s="39">
        <f t="shared" si="6"/>
        <v>57400000</v>
      </c>
      <c r="R89" s="39">
        <f t="shared" si="7"/>
        <v>57399500</v>
      </c>
      <c r="S89" s="90"/>
      <c r="T89" s="91"/>
    </row>
    <row r="90" spans="1:20" ht="15" customHeight="1" x14ac:dyDescent="0.25">
      <c r="A90" s="57">
        <v>5</v>
      </c>
      <c r="B90" s="57">
        <v>1106</v>
      </c>
      <c r="C90" s="58">
        <v>1132</v>
      </c>
      <c r="D90" s="59" t="s">
        <v>357</v>
      </c>
      <c r="E90" s="39">
        <v>77315788</v>
      </c>
      <c r="F90" s="39">
        <v>39834288</v>
      </c>
      <c r="G90" s="39"/>
      <c r="H90" s="61">
        <f t="shared" si="2"/>
        <v>37481500</v>
      </c>
      <c r="I90" s="63">
        <v>44400</v>
      </c>
      <c r="J90" s="95" t="s">
        <v>96</v>
      </c>
      <c r="K90" s="88"/>
      <c r="L90" s="65"/>
      <c r="M90" s="39">
        <f t="shared" si="3"/>
        <v>0</v>
      </c>
      <c r="N90" s="39">
        <f t="shared" si="4"/>
        <v>37481500</v>
      </c>
      <c r="O90" s="89"/>
      <c r="P90" s="65">
        <f t="shared" si="5"/>
        <v>1</v>
      </c>
      <c r="Q90" s="39">
        <f t="shared" si="6"/>
        <v>52684212</v>
      </c>
      <c r="R90" s="39">
        <f t="shared" si="7"/>
        <v>90165712</v>
      </c>
      <c r="S90" s="94"/>
      <c r="T90" s="91"/>
    </row>
    <row r="91" spans="1:20" ht="15" customHeight="1" x14ac:dyDescent="0.25">
      <c r="A91" s="57">
        <v>5</v>
      </c>
      <c r="B91" s="57">
        <v>1107</v>
      </c>
      <c r="C91" s="58">
        <v>1133</v>
      </c>
      <c r="D91" s="72" t="s">
        <v>358</v>
      </c>
      <c r="E91" s="39">
        <v>72600000</v>
      </c>
      <c r="F91" s="39">
        <v>72600500</v>
      </c>
      <c r="G91" s="39"/>
      <c r="H91" s="61">
        <f t="shared" si="2"/>
        <v>-500</v>
      </c>
      <c r="I91" s="63">
        <v>43341</v>
      </c>
      <c r="J91" s="95" t="s">
        <v>96</v>
      </c>
      <c r="K91" s="88"/>
      <c r="L91" s="65"/>
      <c r="M91" s="39">
        <f t="shared" si="3"/>
        <v>0</v>
      </c>
      <c r="N91" s="39">
        <f t="shared" si="4"/>
        <v>-500</v>
      </c>
      <c r="O91" s="89"/>
      <c r="P91" s="65">
        <f t="shared" si="5"/>
        <v>1</v>
      </c>
      <c r="Q91" s="39">
        <f t="shared" si="6"/>
        <v>57400000</v>
      </c>
      <c r="R91" s="39">
        <f t="shared" si="7"/>
        <v>57399500</v>
      </c>
      <c r="S91" s="90"/>
      <c r="T91" s="91"/>
    </row>
    <row r="92" spans="1:20" ht="15" customHeight="1" x14ac:dyDescent="0.25">
      <c r="A92" s="57">
        <v>5</v>
      </c>
      <c r="B92" s="57">
        <v>1102</v>
      </c>
      <c r="C92" s="58">
        <v>1136</v>
      </c>
      <c r="D92" s="59" t="s">
        <v>359</v>
      </c>
      <c r="E92" s="39">
        <v>72600000</v>
      </c>
      <c r="F92" s="39">
        <v>72600500</v>
      </c>
      <c r="G92" s="39"/>
      <c r="H92" s="61">
        <f t="shared" si="2"/>
        <v>-500</v>
      </c>
      <c r="I92" s="63">
        <v>43341</v>
      </c>
      <c r="J92" s="95" t="s">
        <v>96</v>
      </c>
      <c r="K92" s="88"/>
      <c r="L92" s="65"/>
      <c r="M92" s="39">
        <f t="shared" si="3"/>
        <v>0</v>
      </c>
      <c r="N92" s="39">
        <f t="shared" si="4"/>
        <v>-500</v>
      </c>
      <c r="O92" s="89"/>
      <c r="P92" s="65">
        <f t="shared" si="5"/>
        <v>1</v>
      </c>
      <c r="Q92" s="39">
        <f t="shared" si="6"/>
        <v>57400000</v>
      </c>
      <c r="R92" s="39">
        <f t="shared" si="7"/>
        <v>57399500</v>
      </c>
      <c r="S92" s="90"/>
      <c r="T92" s="91"/>
    </row>
    <row r="93" spans="1:20" ht="15" customHeight="1" x14ac:dyDescent="0.25">
      <c r="A93" s="57">
        <v>5</v>
      </c>
      <c r="B93" s="57">
        <v>1103</v>
      </c>
      <c r="C93" s="58">
        <v>1137</v>
      </c>
      <c r="D93" s="59" t="s">
        <v>360</v>
      </c>
      <c r="E93" s="39">
        <v>72600000</v>
      </c>
      <c r="F93" s="39">
        <v>72600000</v>
      </c>
      <c r="G93" s="39"/>
      <c r="H93" s="61">
        <f t="shared" si="2"/>
        <v>0</v>
      </c>
      <c r="I93" s="63">
        <v>43346</v>
      </c>
      <c r="J93" s="95" t="s">
        <v>96</v>
      </c>
      <c r="K93" s="88"/>
      <c r="L93" s="65"/>
      <c r="M93" s="39">
        <f t="shared" si="3"/>
        <v>0</v>
      </c>
      <c r="N93" s="39">
        <f t="shared" si="4"/>
        <v>0</v>
      </c>
      <c r="O93" s="89"/>
      <c r="P93" s="65">
        <f t="shared" si="5"/>
        <v>1</v>
      </c>
      <c r="Q93" s="39">
        <f t="shared" si="6"/>
        <v>57400000</v>
      </c>
      <c r="R93" s="39">
        <f t="shared" si="7"/>
        <v>57400000</v>
      </c>
      <c r="S93" s="90"/>
      <c r="T93" s="91"/>
    </row>
    <row r="94" spans="1:20" ht="15" customHeight="1" x14ac:dyDescent="0.25">
      <c r="A94" s="57">
        <v>5</v>
      </c>
      <c r="B94" s="57">
        <v>1104</v>
      </c>
      <c r="C94" s="58">
        <v>1138</v>
      </c>
      <c r="D94" s="59" t="s">
        <v>361</v>
      </c>
      <c r="E94" s="39">
        <v>72600000</v>
      </c>
      <c r="F94" s="39">
        <v>72600000</v>
      </c>
      <c r="G94" s="39"/>
      <c r="H94" s="61">
        <f t="shared" si="2"/>
        <v>0</v>
      </c>
      <c r="I94" s="63">
        <v>43315</v>
      </c>
      <c r="J94" s="95" t="s">
        <v>96</v>
      </c>
      <c r="K94" s="88"/>
      <c r="L94" s="65"/>
      <c r="M94" s="39">
        <f t="shared" si="3"/>
        <v>0</v>
      </c>
      <c r="N94" s="39">
        <f t="shared" si="4"/>
        <v>0</v>
      </c>
      <c r="O94" s="89"/>
      <c r="P94" s="65">
        <f t="shared" si="5"/>
        <v>1</v>
      </c>
      <c r="Q94" s="39">
        <f t="shared" si="6"/>
        <v>57400000</v>
      </c>
      <c r="R94" s="39">
        <f t="shared" si="7"/>
        <v>57400000</v>
      </c>
      <c r="S94" s="90"/>
      <c r="T94" s="91"/>
    </row>
    <row r="95" spans="1:20" ht="15" customHeight="1" x14ac:dyDescent="0.25">
      <c r="A95" s="57">
        <v>5</v>
      </c>
      <c r="B95" s="57">
        <v>1205</v>
      </c>
      <c r="C95" s="58">
        <v>1231</v>
      </c>
      <c r="D95" s="59" t="s">
        <v>362</v>
      </c>
      <c r="E95" s="39">
        <v>122431538</v>
      </c>
      <c r="F95" s="39">
        <v>122431538</v>
      </c>
      <c r="G95" s="39"/>
      <c r="H95" s="61">
        <f t="shared" si="2"/>
        <v>0</v>
      </c>
      <c r="I95" s="63">
        <v>44168</v>
      </c>
      <c r="J95" s="95" t="s">
        <v>96</v>
      </c>
      <c r="K95" s="88"/>
      <c r="L95" s="65"/>
      <c r="M95" s="39">
        <f t="shared" si="3"/>
        <v>0</v>
      </c>
      <c r="N95" s="39">
        <f t="shared" si="4"/>
        <v>0</v>
      </c>
      <c r="O95" s="89"/>
      <c r="P95" s="65">
        <f t="shared" si="5"/>
        <v>1</v>
      </c>
      <c r="Q95" s="39">
        <f t="shared" si="6"/>
        <v>7568462</v>
      </c>
      <c r="R95" s="39">
        <f t="shared" si="7"/>
        <v>7568462</v>
      </c>
      <c r="S95" s="90"/>
      <c r="T95" s="91"/>
    </row>
    <row r="96" spans="1:20" ht="15" customHeight="1" x14ac:dyDescent="0.25">
      <c r="A96" s="57">
        <v>5</v>
      </c>
      <c r="B96" s="57">
        <v>1206</v>
      </c>
      <c r="C96" s="58">
        <v>1232</v>
      </c>
      <c r="D96" s="59" t="s">
        <v>323</v>
      </c>
      <c r="E96" s="39">
        <v>72600000</v>
      </c>
      <c r="F96" s="39">
        <v>72600000</v>
      </c>
      <c r="G96" s="39"/>
      <c r="H96" s="61">
        <f t="shared" si="2"/>
        <v>0</v>
      </c>
      <c r="I96" s="63">
        <v>43346</v>
      </c>
      <c r="J96" s="95" t="s">
        <v>96</v>
      </c>
      <c r="K96" s="88"/>
      <c r="L96" s="65"/>
      <c r="M96" s="39">
        <f t="shared" si="3"/>
        <v>0</v>
      </c>
      <c r="N96" s="39">
        <f t="shared" si="4"/>
        <v>0</v>
      </c>
      <c r="O96" s="89"/>
      <c r="P96" s="65">
        <f t="shared" si="5"/>
        <v>1</v>
      </c>
      <c r="Q96" s="39">
        <f t="shared" si="6"/>
        <v>57400000</v>
      </c>
      <c r="R96" s="39">
        <f t="shared" si="7"/>
        <v>57400000</v>
      </c>
      <c r="S96" s="90"/>
      <c r="T96" s="91"/>
    </row>
    <row r="97" spans="1:20" ht="15" customHeight="1" x14ac:dyDescent="0.25">
      <c r="A97" s="57">
        <v>5</v>
      </c>
      <c r="B97" s="57">
        <v>1202</v>
      </c>
      <c r="C97" s="58">
        <v>1236</v>
      </c>
      <c r="D97" s="59" t="s">
        <v>363</v>
      </c>
      <c r="E97" s="39">
        <v>72600000</v>
      </c>
      <c r="F97" s="39">
        <v>72600000</v>
      </c>
      <c r="G97" s="39"/>
      <c r="H97" s="61">
        <f t="shared" si="2"/>
        <v>0</v>
      </c>
      <c r="I97" s="63">
        <v>43342</v>
      </c>
      <c r="J97" s="95" t="s">
        <v>96</v>
      </c>
      <c r="K97" s="88"/>
      <c r="L97" s="65"/>
      <c r="M97" s="39">
        <f t="shared" si="3"/>
        <v>0</v>
      </c>
      <c r="N97" s="39">
        <f t="shared" si="4"/>
        <v>0</v>
      </c>
      <c r="O97" s="89"/>
      <c r="P97" s="65">
        <f t="shared" si="5"/>
        <v>1</v>
      </c>
      <c r="Q97" s="39">
        <f t="shared" si="6"/>
        <v>57400000</v>
      </c>
      <c r="R97" s="39">
        <f t="shared" si="7"/>
        <v>57400000</v>
      </c>
      <c r="S97" s="97"/>
      <c r="T97" s="91"/>
    </row>
    <row r="98" spans="1:20" ht="15" customHeight="1" x14ac:dyDescent="0.25">
      <c r="A98" s="57">
        <v>5</v>
      </c>
      <c r="B98" s="57">
        <v>1204</v>
      </c>
      <c r="C98" s="58">
        <v>1238</v>
      </c>
      <c r="D98" s="59" t="s">
        <v>364</v>
      </c>
      <c r="E98" s="39">
        <v>71522500</v>
      </c>
      <c r="F98" s="39">
        <v>71522500</v>
      </c>
      <c r="G98" s="39"/>
      <c r="H98" s="61">
        <f t="shared" si="2"/>
        <v>0</v>
      </c>
      <c r="I98" s="63">
        <v>43304</v>
      </c>
      <c r="J98" s="95" t="s">
        <v>96</v>
      </c>
      <c r="K98" s="88"/>
      <c r="L98" s="65"/>
      <c r="M98" s="39">
        <f t="shared" si="3"/>
        <v>0</v>
      </c>
      <c r="N98" s="39">
        <f t="shared" si="4"/>
        <v>0</v>
      </c>
      <c r="O98" s="89"/>
      <c r="P98" s="65">
        <f t="shared" si="5"/>
        <v>1</v>
      </c>
      <c r="Q98" s="39">
        <f t="shared" si="6"/>
        <v>58477500</v>
      </c>
      <c r="R98" s="39">
        <f t="shared" si="7"/>
        <v>58477500</v>
      </c>
      <c r="S98" s="90"/>
      <c r="T98" s="91"/>
    </row>
    <row r="99" spans="1:20" ht="15" customHeight="1" x14ac:dyDescent="0.25">
      <c r="A99" s="57">
        <v>5</v>
      </c>
      <c r="B99" s="57">
        <v>1305</v>
      </c>
      <c r="C99" s="58">
        <v>1331</v>
      </c>
      <c r="D99" s="59" t="s">
        <v>365</v>
      </c>
      <c r="E99" s="39">
        <v>72600000</v>
      </c>
      <c r="F99" s="39">
        <v>72577500</v>
      </c>
      <c r="G99" s="39"/>
      <c r="H99" s="61">
        <f t="shared" si="2"/>
        <v>22500</v>
      </c>
      <c r="I99" s="63">
        <v>43328</v>
      </c>
      <c r="J99" s="95" t="s">
        <v>96</v>
      </c>
      <c r="K99" s="88"/>
      <c r="L99" s="65"/>
      <c r="M99" s="39">
        <f t="shared" si="3"/>
        <v>0</v>
      </c>
      <c r="N99" s="39">
        <f t="shared" si="4"/>
        <v>22500</v>
      </c>
      <c r="O99" s="89"/>
      <c r="P99" s="65">
        <f t="shared" si="5"/>
        <v>1</v>
      </c>
      <c r="Q99" s="39">
        <f t="shared" si="6"/>
        <v>57400000</v>
      </c>
      <c r="R99" s="39">
        <f t="shared" si="7"/>
        <v>57422500</v>
      </c>
      <c r="S99" s="90"/>
      <c r="T99" s="91"/>
    </row>
    <row r="100" spans="1:20" ht="15" customHeight="1" x14ac:dyDescent="0.25">
      <c r="A100" s="57">
        <v>5</v>
      </c>
      <c r="B100" s="57">
        <v>1306</v>
      </c>
      <c r="C100" s="58">
        <v>1332</v>
      </c>
      <c r="D100" s="59" t="s">
        <v>304</v>
      </c>
      <c r="E100" s="39">
        <v>72600000</v>
      </c>
      <c r="F100" s="39">
        <v>72600000</v>
      </c>
      <c r="G100" s="39"/>
      <c r="H100" s="61">
        <f t="shared" si="2"/>
        <v>0</v>
      </c>
      <c r="I100" s="63">
        <v>43294</v>
      </c>
      <c r="J100" s="95" t="s">
        <v>96</v>
      </c>
      <c r="K100" s="88"/>
      <c r="L100" s="65"/>
      <c r="M100" s="39">
        <f t="shared" si="3"/>
        <v>0</v>
      </c>
      <c r="N100" s="39">
        <f t="shared" si="4"/>
        <v>0</v>
      </c>
      <c r="O100" s="89"/>
      <c r="P100" s="65">
        <f t="shared" si="5"/>
        <v>1</v>
      </c>
      <c r="Q100" s="39">
        <f t="shared" si="6"/>
        <v>57400000</v>
      </c>
      <c r="R100" s="39">
        <f t="shared" si="7"/>
        <v>57400000</v>
      </c>
      <c r="S100" s="90"/>
      <c r="T100" s="91"/>
    </row>
    <row r="101" spans="1:20" ht="15" customHeight="1" x14ac:dyDescent="0.25">
      <c r="A101" s="57">
        <v>5</v>
      </c>
      <c r="B101" s="57">
        <v>1307</v>
      </c>
      <c r="C101" s="58">
        <v>1333</v>
      </c>
      <c r="D101" s="59" t="s">
        <v>309</v>
      </c>
      <c r="E101" s="39">
        <v>72600000</v>
      </c>
      <c r="F101" s="39">
        <v>72600000</v>
      </c>
      <c r="G101" s="39"/>
      <c r="H101" s="61">
        <f t="shared" si="2"/>
        <v>0</v>
      </c>
      <c r="I101" s="63">
        <v>43382</v>
      </c>
      <c r="J101" s="95" t="s">
        <v>96</v>
      </c>
      <c r="K101" s="88"/>
      <c r="L101" s="65"/>
      <c r="M101" s="39">
        <f t="shared" si="3"/>
        <v>0</v>
      </c>
      <c r="N101" s="39">
        <f t="shared" si="4"/>
        <v>0</v>
      </c>
      <c r="O101" s="89"/>
      <c r="P101" s="65">
        <f t="shared" si="5"/>
        <v>1</v>
      </c>
      <c r="Q101" s="39">
        <f t="shared" si="6"/>
        <v>57400000</v>
      </c>
      <c r="R101" s="39">
        <f t="shared" si="7"/>
        <v>57400000</v>
      </c>
      <c r="S101" s="90"/>
      <c r="T101" s="91"/>
    </row>
    <row r="102" spans="1:20" ht="15" customHeight="1" x14ac:dyDescent="0.25">
      <c r="A102" s="57">
        <v>5</v>
      </c>
      <c r="B102" s="57">
        <v>1301</v>
      </c>
      <c r="C102" s="58">
        <v>1335</v>
      </c>
      <c r="D102" s="59" t="s">
        <v>366</v>
      </c>
      <c r="E102" s="39">
        <v>96500000</v>
      </c>
      <c r="F102" s="39">
        <v>96500000</v>
      </c>
      <c r="G102" s="39"/>
      <c r="H102" s="61">
        <f t="shared" si="2"/>
        <v>0</v>
      </c>
      <c r="I102" s="63">
        <v>43351</v>
      </c>
      <c r="J102" s="95" t="s">
        <v>96</v>
      </c>
      <c r="K102" s="88"/>
      <c r="L102" s="65"/>
      <c r="M102" s="39">
        <f t="shared" si="3"/>
        <v>0</v>
      </c>
      <c r="N102" s="39">
        <f t="shared" si="4"/>
        <v>0</v>
      </c>
      <c r="O102" s="89"/>
      <c r="P102" s="65">
        <f t="shared" si="5"/>
        <v>1</v>
      </c>
      <c r="Q102" s="39">
        <f t="shared" si="6"/>
        <v>33500000</v>
      </c>
      <c r="R102" s="39">
        <f t="shared" si="7"/>
        <v>33500000</v>
      </c>
      <c r="S102" s="90"/>
      <c r="T102" s="91"/>
    </row>
    <row r="103" spans="1:20" ht="15" customHeight="1" x14ac:dyDescent="0.25">
      <c r="A103" s="57">
        <v>5</v>
      </c>
      <c r="B103" s="57">
        <v>1302</v>
      </c>
      <c r="C103" s="58">
        <v>1336</v>
      </c>
      <c r="D103" s="59" t="s">
        <v>367</v>
      </c>
      <c r="E103" s="39">
        <v>72600000</v>
      </c>
      <c r="F103" s="39">
        <v>72600500</v>
      </c>
      <c r="G103" s="39"/>
      <c r="H103" s="61">
        <f t="shared" si="2"/>
        <v>-500</v>
      </c>
      <c r="I103" s="63">
        <v>43341</v>
      </c>
      <c r="J103" s="95" t="s">
        <v>96</v>
      </c>
      <c r="K103" s="88"/>
      <c r="L103" s="65"/>
      <c r="M103" s="39">
        <f t="shared" si="3"/>
        <v>0</v>
      </c>
      <c r="N103" s="39">
        <f t="shared" si="4"/>
        <v>-500</v>
      </c>
      <c r="O103" s="89"/>
      <c r="P103" s="65">
        <f t="shared" si="5"/>
        <v>1</v>
      </c>
      <c r="Q103" s="39">
        <f t="shared" si="6"/>
        <v>57400000</v>
      </c>
      <c r="R103" s="39">
        <f t="shared" si="7"/>
        <v>57399500</v>
      </c>
      <c r="S103" s="90"/>
      <c r="T103" s="91"/>
    </row>
    <row r="104" spans="1:20" ht="15" customHeight="1" x14ac:dyDescent="0.25">
      <c r="A104" s="58">
        <v>5</v>
      </c>
      <c r="B104" s="58">
        <v>1303</v>
      </c>
      <c r="C104" s="58">
        <v>1337</v>
      </c>
      <c r="D104" s="72" t="s">
        <v>368</v>
      </c>
      <c r="E104" s="39">
        <v>72600000</v>
      </c>
      <c r="F104" s="39">
        <v>72600500</v>
      </c>
      <c r="G104" s="39"/>
      <c r="H104" s="61">
        <f t="shared" si="2"/>
        <v>-500</v>
      </c>
      <c r="I104" s="92">
        <v>43341</v>
      </c>
      <c r="J104" s="98" t="s">
        <v>96</v>
      </c>
      <c r="K104" s="88"/>
      <c r="L104" s="65"/>
      <c r="M104" s="39">
        <f t="shared" si="3"/>
        <v>0</v>
      </c>
      <c r="N104" s="39">
        <f t="shared" si="4"/>
        <v>-500</v>
      </c>
      <c r="O104" s="89"/>
      <c r="P104" s="65">
        <f t="shared" si="5"/>
        <v>1</v>
      </c>
      <c r="Q104" s="39">
        <f t="shared" si="6"/>
        <v>57400000</v>
      </c>
      <c r="R104" s="39">
        <f t="shared" si="7"/>
        <v>57399500</v>
      </c>
      <c r="S104" s="90"/>
      <c r="T104" s="91"/>
    </row>
    <row r="105" spans="1:20" ht="15" customHeight="1" x14ac:dyDescent="0.25">
      <c r="A105" s="58">
        <v>5</v>
      </c>
      <c r="B105" s="58">
        <v>1304</v>
      </c>
      <c r="C105" s="58">
        <v>1338</v>
      </c>
      <c r="D105" s="72" t="s">
        <v>368</v>
      </c>
      <c r="E105" s="39">
        <v>72600000</v>
      </c>
      <c r="F105" s="39">
        <v>72600500</v>
      </c>
      <c r="G105" s="39"/>
      <c r="H105" s="61">
        <f t="shared" si="2"/>
        <v>-500</v>
      </c>
      <c r="I105" s="92">
        <v>43341</v>
      </c>
      <c r="J105" s="98" t="s">
        <v>96</v>
      </c>
      <c r="K105" s="88"/>
      <c r="L105" s="65"/>
      <c r="M105" s="39">
        <f t="shared" si="3"/>
        <v>0</v>
      </c>
      <c r="N105" s="39">
        <f t="shared" si="4"/>
        <v>-500</v>
      </c>
      <c r="O105" s="89"/>
      <c r="P105" s="65">
        <f t="shared" si="5"/>
        <v>1</v>
      </c>
      <c r="Q105" s="39">
        <f t="shared" si="6"/>
        <v>57400000</v>
      </c>
      <c r="R105" s="39">
        <f t="shared" si="7"/>
        <v>57399500</v>
      </c>
      <c r="S105" s="90"/>
      <c r="T105" s="91"/>
    </row>
    <row r="106" spans="1:20" ht="15" customHeight="1" x14ac:dyDescent="0.25">
      <c r="A106" s="57">
        <v>5</v>
      </c>
      <c r="B106" s="57">
        <f t="shared" ref="B106:B112" si="8">B99+100</f>
        <v>1405</v>
      </c>
      <c r="C106" s="58">
        <v>1431</v>
      </c>
      <c r="D106" s="59" t="s">
        <v>313</v>
      </c>
      <c r="E106" s="39">
        <v>72600000</v>
      </c>
      <c r="F106" s="39">
        <v>72600000</v>
      </c>
      <c r="G106" s="39"/>
      <c r="H106" s="61">
        <f t="shared" si="2"/>
        <v>0</v>
      </c>
      <c r="I106" s="63">
        <v>43316</v>
      </c>
      <c r="J106" s="95" t="s">
        <v>96</v>
      </c>
      <c r="K106" s="88"/>
      <c r="L106" s="65"/>
      <c r="M106" s="39">
        <f t="shared" si="3"/>
        <v>0</v>
      </c>
      <c r="N106" s="39">
        <f t="shared" si="4"/>
        <v>0</v>
      </c>
      <c r="O106" s="89"/>
      <c r="P106" s="65">
        <f t="shared" si="5"/>
        <v>1</v>
      </c>
      <c r="Q106" s="39">
        <f t="shared" si="6"/>
        <v>57400000</v>
      </c>
      <c r="R106" s="39">
        <f t="shared" si="7"/>
        <v>57400000</v>
      </c>
      <c r="S106" s="90"/>
      <c r="T106" s="91"/>
    </row>
    <row r="107" spans="1:20" ht="15" customHeight="1" x14ac:dyDescent="0.25">
      <c r="A107" s="57">
        <v>5</v>
      </c>
      <c r="B107" s="57">
        <f t="shared" si="8"/>
        <v>1406</v>
      </c>
      <c r="C107" s="58">
        <v>1432</v>
      </c>
      <c r="D107" s="59" t="s">
        <v>369</v>
      </c>
      <c r="E107" s="39">
        <v>72600000</v>
      </c>
      <c r="F107" s="39">
        <v>72600500</v>
      </c>
      <c r="G107" s="39"/>
      <c r="H107" s="61">
        <f t="shared" si="2"/>
        <v>-500</v>
      </c>
      <c r="I107" s="63">
        <v>43341</v>
      </c>
      <c r="J107" s="95" t="s">
        <v>96</v>
      </c>
      <c r="K107" s="88"/>
      <c r="L107" s="65"/>
      <c r="M107" s="39">
        <f t="shared" si="3"/>
        <v>0</v>
      </c>
      <c r="N107" s="39">
        <f t="shared" si="4"/>
        <v>-500</v>
      </c>
      <c r="O107" s="89"/>
      <c r="P107" s="65">
        <f t="shared" si="5"/>
        <v>1</v>
      </c>
      <c r="Q107" s="39">
        <f t="shared" si="6"/>
        <v>57400000</v>
      </c>
      <c r="R107" s="39">
        <f t="shared" si="7"/>
        <v>57399500</v>
      </c>
      <c r="S107" s="90"/>
      <c r="T107" s="91"/>
    </row>
    <row r="108" spans="1:20" ht="15" customHeight="1" x14ac:dyDescent="0.25">
      <c r="A108" s="57">
        <v>5</v>
      </c>
      <c r="B108" s="57">
        <f t="shared" si="8"/>
        <v>1407</v>
      </c>
      <c r="C108" s="58">
        <v>1433</v>
      </c>
      <c r="D108" s="59" t="s">
        <v>370</v>
      </c>
      <c r="E108" s="39">
        <v>75023000</v>
      </c>
      <c r="F108" s="39">
        <v>75022200</v>
      </c>
      <c r="G108" s="39"/>
      <c r="H108" s="61">
        <f t="shared" si="2"/>
        <v>800</v>
      </c>
      <c r="I108" s="63">
        <v>44012</v>
      </c>
      <c r="J108" s="95" t="s">
        <v>96</v>
      </c>
      <c r="K108" s="88"/>
      <c r="L108" s="65"/>
      <c r="M108" s="39">
        <f t="shared" si="3"/>
        <v>0</v>
      </c>
      <c r="N108" s="39">
        <f t="shared" si="4"/>
        <v>800</v>
      </c>
      <c r="O108" s="89"/>
      <c r="P108" s="65">
        <f t="shared" si="5"/>
        <v>1</v>
      </c>
      <c r="Q108" s="39">
        <f t="shared" si="6"/>
        <v>54977000</v>
      </c>
      <c r="R108" s="39">
        <f t="shared" si="7"/>
        <v>54977800</v>
      </c>
      <c r="S108" s="90"/>
      <c r="T108" s="91"/>
    </row>
    <row r="109" spans="1:20" ht="15" customHeight="1" x14ac:dyDescent="0.25">
      <c r="A109" s="57">
        <v>5</v>
      </c>
      <c r="B109" s="57">
        <f t="shared" si="8"/>
        <v>1401</v>
      </c>
      <c r="C109" s="58">
        <v>1435</v>
      </c>
      <c r="D109" s="59" t="s">
        <v>371</v>
      </c>
      <c r="E109" s="39">
        <v>105467670</v>
      </c>
      <c r="F109" s="39">
        <v>105467670</v>
      </c>
      <c r="G109" s="39"/>
      <c r="H109" s="61">
        <f t="shared" si="2"/>
        <v>0</v>
      </c>
      <c r="I109" s="63">
        <v>43321</v>
      </c>
      <c r="J109" s="95" t="s">
        <v>96</v>
      </c>
      <c r="K109" s="88"/>
      <c r="L109" s="65"/>
      <c r="M109" s="39">
        <f t="shared" si="3"/>
        <v>0</v>
      </c>
      <c r="N109" s="39">
        <f t="shared" si="4"/>
        <v>0</v>
      </c>
      <c r="O109" s="89"/>
      <c r="P109" s="65">
        <f t="shared" si="5"/>
        <v>1</v>
      </c>
      <c r="Q109" s="39">
        <f t="shared" si="6"/>
        <v>24532330</v>
      </c>
      <c r="R109" s="39">
        <f t="shared" si="7"/>
        <v>24532330</v>
      </c>
      <c r="S109" s="90"/>
      <c r="T109" s="91"/>
    </row>
    <row r="110" spans="1:20" ht="15" customHeight="1" x14ac:dyDescent="0.25">
      <c r="A110" s="57">
        <v>5</v>
      </c>
      <c r="B110" s="57">
        <f t="shared" si="8"/>
        <v>1402</v>
      </c>
      <c r="C110" s="58">
        <v>1436</v>
      </c>
      <c r="D110" s="59" t="s">
        <v>372</v>
      </c>
      <c r="E110" s="39">
        <v>72600000</v>
      </c>
      <c r="F110" s="39">
        <v>72600500</v>
      </c>
      <c r="G110" s="39"/>
      <c r="H110" s="61">
        <f t="shared" si="2"/>
        <v>-500</v>
      </c>
      <c r="I110" s="63">
        <v>43341</v>
      </c>
      <c r="J110" s="95" t="s">
        <v>96</v>
      </c>
      <c r="K110" s="88"/>
      <c r="L110" s="65"/>
      <c r="M110" s="39">
        <f t="shared" si="3"/>
        <v>0</v>
      </c>
      <c r="N110" s="39">
        <f t="shared" si="4"/>
        <v>-500</v>
      </c>
      <c r="O110" s="89"/>
      <c r="P110" s="65">
        <f t="shared" si="5"/>
        <v>1</v>
      </c>
      <c r="Q110" s="39">
        <f t="shared" si="6"/>
        <v>57400000</v>
      </c>
      <c r="R110" s="39">
        <f t="shared" si="7"/>
        <v>57399500</v>
      </c>
      <c r="S110" s="90"/>
      <c r="T110" s="91"/>
    </row>
    <row r="111" spans="1:20" ht="15" customHeight="1" x14ac:dyDescent="0.25">
      <c r="A111" s="57">
        <v>5</v>
      </c>
      <c r="B111" s="57">
        <f t="shared" si="8"/>
        <v>1403</v>
      </c>
      <c r="C111" s="58">
        <v>1437</v>
      </c>
      <c r="D111" s="59" t="s">
        <v>373</v>
      </c>
      <c r="E111" s="39">
        <v>72600000</v>
      </c>
      <c r="F111" s="39">
        <v>72600000</v>
      </c>
      <c r="G111" s="39"/>
      <c r="H111" s="61">
        <f t="shared" si="2"/>
        <v>0</v>
      </c>
      <c r="I111" s="63">
        <v>43349</v>
      </c>
      <c r="J111" s="95" t="s">
        <v>96</v>
      </c>
      <c r="K111" s="88"/>
      <c r="L111" s="65"/>
      <c r="M111" s="39">
        <f t="shared" si="3"/>
        <v>0</v>
      </c>
      <c r="N111" s="39">
        <f t="shared" si="4"/>
        <v>0</v>
      </c>
      <c r="O111" s="89"/>
      <c r="P111" s="65">
        <f t="shared" si="5"/>
        <v>1</v>
      </c>
      <c r="Q111" s="39">
        <f t="shared" si="6"/>
        <v>57400000</v>
      </c>
      <c r="R111" s="39">
        <f t="shared" si="7"/>
        <v>57400000</v>
      </c>
      <c r="S111" s="90"/>
      <c r="T111" s="91"/>
    </row>
    <row r="112" spans="1:20" ht="15" customHeight="1" x14ac:dyDescent="0.25">
      <c r="A112" s="57">
        <v>5</v>
      </c>
      <c r="B112" s="57">
        <f t="shared" si="8"/>
        <v>1404</v>
      </c>
      <c r="C112" s="58">
        <v>1438</v>
      </c>
      <c r="D112" s="59" t="s">
        <v>374</v>
      </c>
      <c r="E112" s="39">
        <v>72600000</v>
      </c>
      <c r="F112" s="39">
        <v>72600500</v>
      </c>
      <c r="G112" s="39"/>
      <c r="H112" s="61">
        <f t="shared" si="2"/>
        <v>-500</v>
      </c>
      <c r="I112" s="63">
        <v>43341</v>
      </c>
      <c r="J112" s="95" t="s">
        <v>96</v>
      </c>
      <c r="K112" s="88"/>
      <c r="L112" s="65"/>
      <c r="M112" s="39">
        <f t="shared" si="3"/>
        <v>0</v>
      </c>
      <c r="N112" s="39">
        <f t="shared" si="4"/>
        <v>-500</v>
      </c>
      <c r="O112" s="89"/>
      <c r="P112" s="65">
        <f t="shared" si="5"/>
        <v>1</v>
      </c>
      <c r="Q112" s="39">
        <f t="shared" si="6"/>
        <v>57400000</v>
      </c>
      <c r="R112" s="39">
        <f t="shared" si="7"/>
        <v>57399500</v>
      </c>
      <c r="S112" s="90"/>
      <c r="T112" s="91"/>
    </row>
    <row r="113" spans="1:20" ht="15.75" customHeight="1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89"/>
      <c r="L113" s="89"/>
      <c r="M113" s="100"/>
      <c r="N113" s="89"/>
      <c r="O113" s="89"/>
      <c r="P113" s="89"/>
      <c r="Q113" s="101"/>
      <c r="R113" s="101"/>
      <c r="S113" s="91"/>
      <c r="T113" s="91"/>
    </row>
    <row r="114" spans="1:20" ht="15.75" customHeight="1" x14ac:dyDescent="0.25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100"/>
      <c r="N114" s="89"/>
      <c r="O114" s="89"/>
      <c r="P114" s="89"/>
      <c r="Q114" s="101"/>
      <c r="R114" s="101"/>
      <c r="S114" s="91"/>
      <c r="T114" s="91"/>
    </row>
    <row r="115" spans="1:20" ht="15.75" customHeight="1" x14ac:dyDescent="0.25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100"/>
      <c r="N115" s="89"/>
      <c r="O115" s="89"/>
      <c r="P115" s="89"/>
      <c r="Q115" s="101"/>
      <c r="R115" s="101"/>
      <c r="S115" s="91"/>
      <c r="T115" s="91"/>
    </row>
    <row r="116" spans="1:20" ht="15.75" customHeight="1" x14ac:dyDescent="0.25">
      <c r="A116" s="89"/>
      <c r="B116" s="89"/>
      <c r="C116" s="89"/>
      <c r="D116" s="89"/>
      <c r="E116" s="89"/>
      <c r="F116" s="89"/>
      <c r="I116" s="89"/>
      <c r="J116" s="89"/>
      <c r="K116" s="89"/>
      <c r="L116" s="89"/>
      <c r="M116" s="100"/>
      <c r="N116" s="89"/>
      <c r="O116" s="89"/>
      <c r="P116" s="89"/>
      <c r="Q116" s="101"/>
      <c r="R116" s="101"/>
      <c r="S116" s="91"/>
      <c r="T116" s="91"/>
    </row>
    <row r="117" spans="1:20" ht="15.75" customHeight="1" x14ac:dyDescent="0.25">
      <c r="A117" s="89"/>
      <c r="B117" s="89"/>
      <c r="C117" s="89"/>
      <c r="D117" s="89"/>
      <c r="E117" s="89"/>
      <c r="F117" s="89"/>
      <c r="I117" s="89"/>
      <c r="J117" s="89"/>
      <c r="K117" s="89"/>
      <c r="L117" s="89"/>
      <c r="M117" s="100"/>
      <c r="N117" s="89"/>
      <c r="O117" s="89"/>
      <c r="P117" s="89"/>
      <c r="Q117" s="101"/>
      <c r="R117" s="101"/>
      <c r="S117" s="91"/>
      <c r="T117" s="91"/>
    </row>
    <row r="118" spans="1:20" ht="15.75" customHeight="1" x14ac:dyDescent="0.25">
      <c r="A118" s="89"/>
      <c r="B118" s="89"/>
      <c r="C118" s="89"/>
      <c r="D118" s="89"/>
      <c r="E118" s="89"/>
      <c r="F118" s="89"/>
      <c r="I118" s="89"/>
      <c r="J118" s="89"/>
      <c r="K118" s="89"/>
      <c r="L118" s="89"/>
      <c r="M118" s="100"/>
      <c r="N118" s="89"/>
      <c r="O118" s="89"/>
      <c r="P118" s="89"/>
      <c r="Q118" s="101"/>
      <c r="R118" s="101"/>
      <c r="S118" s="91"/>
      <c r="T118" s="91"/>
    </row>
    <row r="119" spans="1:20" ht="15.75" customHeight="1" x14ac:dyDescent="0.25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100"/>
      <c r="N119" s="89"/>
      <c r="O119" s="89"/>
      <c r="P119" s="89"/>
      <c r="Q119" s="101"/>
      <c r="R119" s="101"/>
      <c r="S119" s="91"/>
      <c r="T119" s="91"/>
    </row>
    <row r="120" spans="1:20" ht="15.75" customHeight="1" x14ac:dyDescent="0.25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100"/>
      <c r="N120" s="89"/>
      <c r="O120" s="89"/>
      <c r="P120" s="89"/>
      <c r="Q120" s="101"/>
      <c r="R120" s="101"/>
      <c r="S120" s="91"/>
      <c r="T120" s="91"/>
    </row>
    <row r="121" spans="1:20" ht="15.75" customHeight="1" x14ac:dyDescent="0.25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100"/>
      <c r="N121" s="89"/>
      <c r="O121" s="89"/>
      <c r="P121" s="89"/>
      <c r="Q121" s="101"/>
      <c r="R121" s="101"/>
      <c r="S121" s="91"/>
      <c r="T121" s="91"/>
    </row>
    <row r="122" spans="1:20" ht="15.75" customHeight="1" x14ac:dyDescent="0.25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100"/>
      <c r="N122" s="89"/>
      <c r="O122" s="89"/>
      <c r="P122" s="89"/>
      <c r="Q122" s="101"/>
      <c r="R122" s="101"/>
      <c r="S122" s="91"/>
      <c r="T122" s="91"/>
    </row>
    <row r="123" spans="1:20" ht="15.75" customHeight="1" x14ac:dyDescent="0.25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100"/>
      <c r="N123" s="89"/>
      <c r="O123" s="89"/>
      <c r="P123" s="89"/>
      <c r="Q123" s="101"/>
      <c r="R123" s="101"/>
      <c r="S123" s="91"/>
      <c r="T123" s="91"/>
    </row>
    <row r="124" spans="1:20" ht="15.75" customHeight="1" x14ac:dyDescent="0.25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100"/>
      <c r="N124" s="89"/>
      <c r="O124" s="89"/>
      <c r="P124" s="89"/>
      <c r="Q124" s="101"/>
      <c r="R124" s="101"/>
      <c r="S124" s="91"/>
      <c r="T124" s="91"/>
    </row>
    <row r="125" spans="1:20" ht="15.75" customHeight="1" x14ac:dyDescent="0.25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100"/>
      <c r="N125" s="89"/>
      <c r="O125" s="89"/>
      <c r="P125" s="89"/>
      <c r="Q125" s="101"/>
      <c r="R125" s="101"/>
      <c r="S125" s="91"/>
      <c r="T125" s="91"/>
    </row>
    <row r="126" spans="1:20" ht="15.75" customHeight="1" x14ac:dyDescent="0.25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100"/>
      <c r="N126" s="89"/>
      <c r="O126" s="89"/>
      <c r="P126" s="89"/>
      <c r="Q126" s="101"/>
      <c r="R126" s="101"/>
      <c r="S126" s="91"/>
      <c r="T126" s="91"/>
    </row>
    <row r="127" spans="1:20" ht="15.75" customHeight="1" x14ac:dyDescent="0.25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100"/>
      <c r="N127" s="89"/>
      <c r="O127" s="89"/>
      <c r="P127" s="89"/>
      <c r="Q127" s="101"/>
      <c r="R127" s="101"/>
      <c r="S127" s="91"/>
      <c r="T127" s="91"/>
    </row>
    <row r="128" spans="1:20" ht="15.75" customHeight="1" x14ac:dyDescent="0.25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100"/>
      <c r="N128" s="89"/>
      <c r="O128" s="89"/>
      <c r="P128" s="89"/>
      <c r="Q128" s="101"/>
      <c r="R128" s="101"/>
      <c r="S128" s="91"/>
      <c r="T128" s="91"/>
    </row>
    <row r="129" spans="1:20" ht="15.75" customHeight="1" x14ac:dyDescent="0.25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100"/>
      <c r="N129" s="89"/>
      <c r="O129" s="89"/>
      <c r="P129" s="89"/>
      <c r="Q129" s="101"/>
      <c r="R129" s="101"/>
      <c r="S129" s="91"/>
      <c r="T129" s="91"/>
    </row>
    <row r="130" spans="1:20" ht="15.75" customHeight="1" x14ac:dyDescent="0.25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100"/>
      <c r="N130" s="89"/>
      <c r="O130" s="89"/>
      <c r="P130" s="89"/>
      <c r="Q130" s="101"/>
      <c r="R130" s="101"/>
      <c r="S130" s="91"/>
      <c r="T130" s="91"/>
    </row>
    <row r="131" spans="1:20" ht="15.75" customHeight="1" x14ac:dyDescent="0.25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100"/>
      <c r="N131" s="89"/>
      <c r="O131" s="89"/>
      <c r="P131" s="89"/>
      <c r="Q131" s="101"/>
      <c r="R131" s="101"/>
      <c r="S131" s="91"/>
      <c r="T131" s="91"/>
    </row>
    <row r="132" spans="1:20" ht="15.75" customHeight="1" x14ac:dyDescent="0.25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100"/>
      <c r="N132" s="89"/>
      <c r="O132" s="89"/>
      <c r="P132" s="89"/>
      <c r="Q132" s="101"/>
      <c r="R132" s="101"/>
      <c r="S132" s="91"/>
      <c r="T132" s="91"/>
    </row>
    <row r="133" spans="1:20" ht="15.75" customHeight="1" x14ac:dyDescent="0.25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100"/>
      <c r="N133" s="89"/>
      <c r="O133" s="89"/>
      <c r="P133" s="89"/>
      <c r="Q133" s="101"/>
      <c r="R133" s="101"/>
      <c r="S133" s="91"/>
      <c r="T133" s="91"/>
    </row>
    <row r="134" spans="1:20" ht="15.75" customHeight="1" x14ac:dyDescent="0.25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100"/>
      <c r="N134" s="89"/>
      <c r="O134" s="89"/>
      <c r="P134" s="89"/>
      <c r="Q134" s="101"/>
      <c r="R134" s="101"/>
      <c r="S134" s="91"/>
      <c r="T134" s="91"/>
    </row>
    <row r="135" spans="1:20" ht="15.75" customHeight="1" x14ac:dyDescent="0.25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100"/>
      <c r="N135" s="89"/>
      <c r="O135" s="89"/>
      <c r="P135" s="89"/>
      <c r="Q135" s="101"/>
      <c r="R135" s="101"/>
      <c r="S135" s="91"/>
      <c r="T135" s="91"/>
    </row>
    <row r="136" spans="1:20" ht="15.75" customHeight="1" x14ac:dyDescent="0.25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100"/>
      <c r="N136" s="89"/>
      <c r="O136" s="89"/>
      <c r="P136" s="89"/>
      <c r="Q136" s="101"/>
      <c r="R136" s="101"/>
      <c r="S136" s="91"/>
      <c r="T136" s="91"/>
    </row>
    <row r="137" spans="1:20" ht="15.75" customHeight="1" x14ac:dyDescent="0.25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100"/>
      <c r="N137" s="89"/>
      <c r="O137" s="89"/>
      <c r="P137" s="89"/>
      <c r="Q137" s="101"/>
      <c r="R137" s="101"/>
      <c r="S137" s="91"/>
      <c r="T137" s="91"/>
    </row>
    <row r="138" spans="1:20" ht="15.75" customHeight="1" x14ac:dyDescent="0.25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100"/>
      <c r="N138" s="89"/>
      <c r="O138" s="89"/>
      <c r="P138" s="89"/>
      <c r="Q138" s="101"/>
      <c r="R138" s="101"/>
      <c r="S138" s="91"/>
      <c r="T138" s="91"/>
    </row>
    <row r="139" spans="1:20" ht="15.75" customHeight="1" x14ac:dyDescent="0.25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100"/>
      <c r="N139" s="89"/>
      <c r="O139" s="89"/>
      <c r="P139" s="89"/>
      <c r="Q139" s="101"/>
      <c r="R139" s="101"/>
      <c r="S139" s="91"/>
      <c r="T139" s="91"/>
    </row>
    <row r="140" spans="1:20" ht="15.75" customHeight="1" x14ac:dyDescent="0.25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100"/>
      <c r="N140" s="89"/>
      <c r="O140" s="89"/>
      <c r="P140" s="89"/>
      <c r="Q140" s="101"/>
      <c r="R140" s="101"/>
      <c r="S140" s="91"/>
      <c r="T140" s="91"/>
    </row>
    <row r="141" spans="1:20" ht="15.75" customHeight="1" x14ac:dyDescent="0.25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100"/>
      <c r="N141" s="89"/>
      <c r="O141" s="89"/>
      <c r="P141" s="89"/>
      <c r="Q141" s="101"/>
      <c r="R141" s="101"/>
      <c r="S141" s="91"/>
      <c r="T141" s="91"/>
    </row>
    <row r="142" spans="1:20" ht="15.75" customHeight="1" x14ac:dyDescent="0.25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100"/>
      <c r="N142" s="89"/>
      <c r="O142" s="89"/>
      <c r="P142" s="89"/>
      <c r="Q142" s="101"/>
      <c r="R142" s="101"/>
      <c r="S142" s="91"/>
      <c r="T142" s="91"/>
    </row>
    <row r="143" spans="1:20" ht="15.75" customHeight="1" x14ac:dyDescent="0.25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100"/>
      <c r="N143" s="89"/>
      <c r="O143" s="89"/>
      <c r="P143" s="89"/>
      <c r="Q143" s="101"/>
      <c r="R143" s="101"/>
      <c r="S143" s="91"/>
      <c r="T143" s="91"/>
    </row>
    <row r="144" spans="1:20" ht="15.75" customHeight="1" x14ac:dyDescent="0.25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100"/>
      <c r="N144" s="89"/>
      <c r="O144" s="89"/>
      <c r="P144" s="89"/>
      <c r="Q144" s="101"/>
      <c r="R144" s="101"/>
      <c r="S144" s="91"/>
      <c r="T144" s="91"/>
    </row>
    <row r="145" spans="1:20" ht="15.75" customHeight="1" x14ac:dyDescent="0.25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100"/>
      <c r="N145" s="89"/>
      <c r="O145" s="89"/>
      <c r="P145" s="89"/>
      <c r="Q145" s="101"/>
      <c r="R145" s="101"/>
      <c r="S145" s="91"/>
      <c r="T145" s="91"/>
    </row>
    <row r="146" spans="1:20" ht="15.75" customHeight="1" x14ac:dyDescent="0.25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100"/>
      <c r="N146" s="89"/>
      <c r="O146" s="89"/>
      <c r="P146" s="89"/>
      <c r="Q146" s="101"/>
      <c r="R146" s="101"/>
      <c r="S146" s="91"/>
      <c r="T146" s="91"/>
    </row>
    <row r="147" spans="1:20" ht="15.75" customHeight="1" x14ac:dyDescent="0.25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100"/>
      <c r="N147" s="89"/>
      <c r="O147" s="89"/>
      <c r="P147" s="89"/>
      <c r="Q147" s="101"/>
      <c r="R147" s="101"/>
      <c r="S147" s="91"/>
      <c r="T147" s="91"/>
    </row>
    <row r="148" spans="1:20" ht="15.75" customHeight="1" x14ac:dyDescent="0.25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100"/>
      <c r="N148" s="89"/>
      <c r="O148" s="89"/>
      <c r="P148" s="89"/>
      <c r="Q148" s="101"/>
      <c r="R148" s="101"/>
      <c r="S148" s="91"/>
      <c r="T148" s="91"/>
    </row>
    <row r="149" spans="1:20" ht="15.75" customHeight="1" x14ac:dyDescent="0.25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100"/>
      <c r="N149" s="89"/>
      <c r="O149" s="89"/>
      <c r="P149" s="89"/>
      <c r="Q149" s="101"/>
      <c r="R149" s="101"/>
      <c r="S149" s="91"/>
      <c r="T149" s="91"/>
    </row>
    <row r="150" spans="1:20" ht="15.75" customHeight="1" x14ac:dyDescent="0.2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100"/>
      <c r="N150" s="89"/>
      <c r="O150" s="89"/>
      <c r="P150" s="89"/>
      <c r="Q150" s="101"/>
      <c r="R150" s="101"/>
      <c r="S150" s="91"/>
      <c r="T150" s="91"/>
    </row>
    <row r="151" spans="1:20" ht="15.75" customHeight="1" x14ac:dyDescent="0.25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100"/>
      <c r="N151" s="89"/>
      <c r="O151" s="89"/>
      <c r="P151" s="89"/>
      <c r="Q151" s="101"/>
      <c r="R151" s="101"/>
      <c r="S151" s="91"/>
      <c r="T151" s="91"/>
    </row>
    <row r="152" spans="1:20" ht="15.75" customHeight="1" x14ac:dyDescent="0.25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100"/>
      <c r="N152" s="89"/>
      <c r="O152" s="89"/>
      <c r="P152" s="89"/>
      <c r="Q152" s="101"/>
      <c r="R152" s="101"/>
      <c r="S152" s="91"/>
      <c r="T152" s="91"/>
    </row>
    <row r="153" spans="1:20" ht="15.75" customHeight="1" x14ac:dyDescent="0.25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100"/>
      <c r="N153" s="89"/>
      <c r="O153" s="89"/>
      <c r="P153" s="89"/>
      <c r="Q153" s="101"/>
      <c r="R153" s="101"/>
      <c r="S153" s="91"/>
      <c r="T153" s="91"/>
    </row>
    <row r="154" spans="1:20" ht="15.75" customHeight="1" x14ac:dyDescent="0.2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100"/>
      <c r="N154" s="89"/>
      <c r="O154" s="89"/>
      <c r="P154" s="89"/>
      <c r="Q154" s="101"/>
      <c r="R154" s="101"/>
      <c r="S154" s="91"/>
      <c r="T154" s="91"/>
    </row>
    <row r="155" spans="1:20" ht="15.75" customHeight="1" x14ac:dyDescent="0.2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100"/>
      <c r="N155" s="89"/>
      <c r="O155" s="89"/>
      <c r="P155" s="89"/>
      <c r="Q155" s="101"/>
      <c r="R155" s="101"/>
      <c r="S155" s="91"/>
      <c r="T155" s="91"/>
    </row>
    <row r="156" spans="1:20" ht="15.75" customHeight="1" x14ac:dyDescent="0.25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100"/>
      <c r="N156" s="89"/>
      <c r="O156" s="89"/>
      <c r="P156" s="89"/>
      <c r="Q156" s="101"/>
      <c r="R156" s="101"/>
      <c r="S156" s="91"/>
      <c r="T156" s="91"/>
    </row>
    <row r="157" spans="1:20" ht="15.75" customHeight="1" x14ac:dyDescent="0.25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100"/>
      <c r="N157" s="89"/>
      <c r="O157" s="89"/>
      <c r="P157" s="89"/>
      <c r="Q157" s="101"/>
      <c r="R157" s="101"/>
      <c r="S157" s="91"/>
      <c r="T157" s="91"/>
    </row>
    <row r="158" spans="1:20" ht="15.75" customHeight="1" x14ac:dyDescent="0.25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100"/>
      <c r="N158" s="89"/>
      <c r="O158" s="89"/>
      <c r="P158" s="89"/>
      <c r="Q158" s="101"/>
      <c r="R158" s="101"/>
      <c r="S158" s="91"/>
      <c r="T158" s="91"/>
    </row>
    <row r="159" spans="1:20" ht="15.75" customHeight="1" x14ac:dyDescent="0.25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100"/>
      <c r="N159" s="89"/>
      <c r="O159" s="89"/>
      <c r="P159" s="89"/>
      <c r="Q159" s="101"/>
      <c r="R159" s="101"/>
      <c r="S159" s="91"/>
      <c r="T159" s="91"/>
    </row>
    <row r="160" spans="1:20" ht="15.75" customHeight="1" x14ac:dyDescent="0.25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100"/>
      <c r="N160" s="89"/>
      <c r="O160" s="89"/>
      <c r="P160" s="89"/>
      <c r="Q160" s="101"/>
      <c r="R160" s="101"/>
      <c r="S160" s="91"/>
      <c r="T160" s="91"/>
    </row>
    <row r="161" spans="1:20" ht="15.75" customHeight="1" x14ac:dyDescent="0.25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100"/>
      <c r="N161" s="89"/>
      <c r="O161" s="89"/>
      <c r="P161" s="89"/>
      <c r="Q161" s="101"/>
      <c r="R161" s="101"/>
      <c r="S161" s="91"/>
      <c r="T161" s="91"/>
    </row>
    <row r="162" spans="1:20" ht="15.75" customHeight="1" x14ac:dyDescent="0.25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100"/>
      <c r="N162" s="89"/>
      <c r="O162" s="89"/>
      <c r="P162" s="89"/>
      <c r="Q162" s="101"/>
      <c r="R162" s="101"/>
      <c r="S162" s="91"/>
      <c r="T162" s="91"/>
    </row>
    <row r="163" spans="1:20" ht="15.75" customHeight="1" x14ac:dyDescent="0.25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100"/>
      <c r="N163" s="89"/>
      <c r="O163" s="89"/>
      <c r="P163" s="89"/>
      <c r="Q163" s="101"/>
      <c r="R163" s="101"/>
      <c r="S163" s="91"/>
      <c r="T163" s="91"/>
    </row>
    <row r="164" spans="1:20" ht="15.75" customHeight="1" x14ac:dyDescent="0.25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100"/>
      <c r="N164" s="89"/>
      <c r="O164" s="89"/>
      <c r="P164" s="89"/>
      <c r="Q164" s="101"/>
      <c r="R164" s="101"/>
      <c r="S164" s="91"/>
      <c r="T164" s="91"/>
    </row>
    <row r="165" spans="1:20" ht="15.75" customHeight="1" x14ac:dyDescent="0.25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100"/>
      <c r="N165" s="89"/>
      <c r="O165" s="89"/>
      <c r="P165" s="89"/>
      <c r="Q165" s="101"/>
      <c r="R165" s="101"/>
      <c r="S165" s="91"/>
      <c r="T165" s="91"/>
    </row>
    <row r="166" spans="1:20" ht="15.75" customHeight="1" x14ac:dyDescent="0.25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100"/>
      <c r="N166" s="89"/>
      <c r="O166" s="89"/>
      <c r="P166" s="89"/>
      <c r="Q166" s="101"/>
      <c r="R166" s="101"/>
      <c r="S166" s="91"/>
      <c r="T166" s="91"/>
    </row>
    <row r="167" spans="1:20" ht="15.75" customHeight="1" x14ac:dyDescent="0.25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100"/>
      <c r="N167" s="89"/>
      <c r="O167" s="89"/>
      <c r="P167" s="89"/>
      <c r="Q167" s="101"/>
      <c r="R167" s="101"/>
      <c r="S167" s="91"/>
      <c r="T167" s="91"/>
    </row>
    <row r="168" spans="1:20" ht="15.75" customHeight="1" x14ac:dyDescent="0.25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100"/>
      <c r="N168" s="89"/>
      <c r="O168" s="89"/>
      <c r="P168" s="89"/>
      <c r="Q168" s="101"/>
      <c r="R168" s="101"/>
      <c r="S168" s="91"/>
      <c r="T168" s="91"/>
    </row>
    <row r="169" spans="1:20" ht="15.75" customHeight="1" x14ac:dyDescent="0.2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100"/>
      <c r="N169" s="89"/>
      <c r="O169" s="89"/>
      <c r="P169" s="89"/>
      <c r="Q169" s="101"/>
      <c r="R169" s="101"/>
      <c r="S169" s="91"/>
      <c r="T169" s="91"/>
    </row>
    <row r="170" spans="1:20" ht="15.75" customHeight="1" x14ac:dyDescent="0.25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100"/>
      <c r="N170" s="89"/>
      <c r="O170" s="89"/>
      <c r="P170" s="89"/>
      <c r="Q170" s="101"/>
      <c r="R170" s="101"/>
      <c r="S170" s="91"/>
      <c r="T170" s="91"/>
    </row>
    <row r="171" spans="1:20" ht="15.75" customHeight="1" x14ac:dyDescent="0.25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100"/>
      <c r="N171" s="89"/>
      <c r="O171" s="89"/>
      <c r="P171" s="89"/>
      <c r="Q171" s="101"/>
      <c r="R171" s="101"/>
      <c r="S171" s="91"/>
      <c r="T171" s="91"/>
    </row>
    <row r="172" spans="1:20" ht="15.75" customHeight="1" x14ac:dyDescent="0.25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100"/>
      <c r="N172" s="89"/>
      <c r="O172" s="89"/>
      <c r="P172" s="89"/>
      <c r="Q172" s="101"/>
      <c r="R172" s="101"/>
      <c r="S172" s="91"/>
      <c r="T172" s="91"/>
    </row>
    <row r="173" spans="1:20" ht="15.75" customHeight="1" x14ac:dyDescent="0.25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100"/>
      <c r="N173" s="89"/>
      <c r="O173" s="89"/>
      <c r="P173" s="89"/>
      <c r="Q173" s="101"/>
      <c r="R173" s="101"/>
      <c r="S173" s="91"/>
      <c r="T173" s="91"/>
    </row>
    <row r="174" spans="1:20" ht="15.75" customHeight="1" x14ac:dyDescent="0.25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100"/>
      <c r="N174" s="89"/>
      <c r="O174" s="89"/>
      <c r="P174" s="89"/>
      <c r="Q174" s="101"/>
      <c r="R174" s="101"/>
      <c r="S174" s="91"/>
      <c r="T174" s="91"/>
    </row>
    <row r="175" spans="1:20" ht="15.75" customHeight="1" x14ac:dyDescent="0.25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100"/>
      <c r="N175" s="89"/>
      <c r="O175" s="89"/>
      <c r="P175" s="89"/>
      <c r="Q175" s="101"/>
      <c r="R175" s="101"/>
      <c r="S175" s="91"/>
      <c r="T175" s="91"/>
    </row>
    <row r="176" spans="1:20" ht="15.75" customHeight="1" x14ac:dyDescent="0.25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100"/>
      <c r="N176" s="89"/>
      <c r="O176" s="89"/>
      <c r="P176" s="89"/>
      <c r="Q176" s="101"/>
      <c r="R176" s="101"/>
      <c r="S176" s="91"/>
      <c r="T176" s="91"/>
    </row>
    <row r="177" spans="1:20" ht="15.75" customHeight="1" x14ac:dyDescent="0.25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100"/>
      <c r="N177" s="89"/>
      <c r="O177" s="89"/>
      <c r="P177" s="89"/>
      <c r="Q177" s="101"/>
      <c r="R177" s="101"/>
      <c r="S177" s="91"/>
      <c r="T177" s="91"/>
    </row>
    <row r="178" spans="1:20" ht="15.75" customHeight="1" x14ac:dyDescent="0.25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100"/>
      <c r="N178" s="89"/>
      <c r="O178" s="89"/>
      <c r="P178" s="89"/>
      <c r="Q178" s="101"/>
      <c r="R178" s="101"/>
      <c r="S178" s="91"/>
      <c r="T178" s="91"/>
    </row>
    <row r="179" spans="1:20" ht="15.75" customHeight="1" x14ac:dyDescent="0.25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100"/>
      <c r="N179" s="89"/>
      <c r="O179" s="89"/>
      <c r="P179" s="89"/>
      <c r="Q179" s="101"/>
      <c r="R179" s="101"/>
      <c r="S179" s="91"/>
      <c r="T179" s="91"/>
    </row>
    <row r="180" spans="1:20" ht="15.75" customHeight="1" x14ac:dyDescent="0.25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100"/>
      <c r="N180" s="89"/>
      <c r="O180" s="89"/>
      <c r="P180" s="89"/>
      <c r="Q180" s="101"/>
      <c r="R180" s="101"/>
      <c r="S180" s="91"/>
      <c r="T180" s="91"/>
    </row>
    <row r="181" spans="1:20" ht="15.75" customHeight="1" x14ac:dyDescent="0.25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100"/>
      <c r="N181" s="89"/>
      <c r="O181" s="89"/>
      <c r="P181" s="89"/>
      <c r="Q181" s="101"/>
      <c r="R181" s="101"/>
      <c r="S181" s="91"/>
      <c r="T181" s="91"/>
    </row>
    <row r="182" spans="1:20" ht="15.75" customHeight="1" x14ac:dyDescent="0.25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100"/>
      <c r="N182" s="89"/>
      <c r="O182" s="89"/>
      <c r="P182" s="89"/>
      <c r="Q182" s="101"/>
      <c r="R182" s="101"/>
      <c r="S182" s="91"/>
      <c r="T182" s="91"/>
    </row>
    <row r="183" spans="1:20" ht="15.75" customHeight="1" x14ac:dyDescent="0.25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100"/>
      <c r="N183" s="89"/>
      <c r="O183" s="89"/>
      <c r="P183" s="89"/>
      <c r="Q183" s="101"/>
      <c r="R183" s="101"/>
      <c r="S183" s="91"/>
      <c r="T183" s="91"/>
    </row>
    <row r="184" spans="1:20" ht="15.75" customHeight="1" x14ac:dyDescent="0.25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100"/>
      <c r="N184" s="89"/>
      <c r="O184" s="89"/>
      <c r="P184" s="89"/>
      <c r="Q184" s="101"/>
      <c r="R184" s="101"/>
      <c r="S184" s="91"/>
      <c r="T184" s="91"/>
    </row>
    <row r="185" spans="1:20" ht="15.75" customHeight="1" x14ac:dyDescent="0.25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100"/>
      <c r="N185" s="89"/>
      <c r="O185" s="89"/>
      <c r="P185" s="89"/>
      <c r="Q185" s="101"/>
      <c r="R185" s="101"/>
      <c r="S185" s="91"/>
      <c r="T185" s="91"/>
    </row>
    <row r="186" spans="1:20" ht="15.75" customHeight="1" x14ac:dyDescent="0.25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100"/>
      <c r="N186" s="89"/>
      <c r="O186" s="89"/>
      <c r="P186" s="89"/>
      <c r="Q186" s="101"/>
      <c r="R186" s="101"/>
      <c r="S186" s="91"/>
      <c r="T186" s="91"/>
    </row>
    <row r="187" spans="1:20" ht="15.75" customHeight="1" x14ac:dyDescent="0.25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100"/>
      <c r="N187" s="89"/>
      <c r="O187" s="89"/>
      <c r="P187" s="89"/>
      <c r="Q187" s="101"/>
      <c r="R187" s="101"/>
      <c r="S187" s="91"/>
      <c r="T187" s="91"/>
    </row>
    <row r="188" spans="1:20" ht="15.75" customHeight="1" x14ac:dyDescent="0.25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100"/>
      <c r="N188" s="89"/>
      <c r="O188" s="89"/>
      <c r="P188" s="89"/>
      <c r="Q188" s="101"/>
      <c r="R188" s="101"/>
      <c r="S188" s="91"/>
      <c r="T188" s="91"/>
    </row>
    <row r="189" spans="1:20" ht="15.75" customHeight="1" x14ac:dyDescent="0.25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100"/>
      <c r="N189" s="89"/>
      <c r="O189" s="89"/>
      <c r="P189" s="89"/>
      <c r="Q189" s="101"/>
      <c r="R189" s="101"/>
      <c r="S189" s="91"/>
      <c r="T189" s="91"/>
    </row>
    <row r="190" spans="1:20" ht="15.75" customHeight="1" x14ac:dyDescent="0.25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100"/>
      <c r="N190" s="89"/>
      <c r="O190" s="89"/>
      <c r="P190" s="89"/>
      <c r="Q190" s="101"/>
      <c r="R190" s="101"/>
      <c r="S190" s="91"/>
      <c r="T190" s="91"/>
    </row>
    <row r="191" spans="1:20" ht="15.75" customHeight="1" x14ac:dyDescent="0.25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100"/>
      <c r="N191" s="89"/>
      <c r="O191" s="89"/>
      <c r="P191" s="89"/>
      <c r="Q191" s="101"/>
      <c r="R191" s="101"/>
      <c r="S191" s="91"/>
      <c r="T191" s="91"/>
    </row>
    <row r="192" spans="1:20" ht="15.75" customHeight="1" x14ac:dyDescent="0.25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100"/>
      <c r="N192" s="89"/>
      <c r="O192" s="89"/>
      <c r="P192" s="89"/>
      <c r="Q192" s="101"/>
      <c r="R192" s="101"/>
      <c r="S192" s="91"/>
      <c r="T192" s="91"/>
    </row>
    <row r="193" spans="1:20" ht="15.75" customHeight="1" x14ac:dyDescent="0.25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100"/>
      <c r="N193" s="89"/>
      <c r="O193" s="89"/>
      <c r="P193" s="89"/>
      <c r="Q193" s="101"/>
      <c r="R193" s="101"/>
      <c r="S193" s="91"/>
      <c r="T193" s="91"/>
    </row>
    <row r="194" spans="1:20" ht="15.75" customHeight="1" x14ac:dyDescent="0.25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100"/>
      <c r="N194" s="89"/>
      <c r="O194" s="89"/>
      <c r="P194" s="89"/>
      <c r="Q194" s="101"/>
      <c r="R194" s="101"/>
      <c r="S194" s="91"/>
      <c r="T194" s="91"/>
    </row>
    <row r="195" spans="1:20" ht="15.75" customHeight="1" x14ac:dyDescent="0.25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100"/>
      <c r="N195" s="89"/>
      <c r="O195" s="89"/>
      <c r="P195" s="89"/>
      <c r="Q195" s="101"/>
      <c r="R195" s="101"/>
      <c r="S195" s="91"/>
      <c r="T195" s="91"/>
    </row>
    <row r="196" spans="1:20" ht="15.75" customHeight="1" x14ac:dyDescent="0.25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100"/>
      <c r="N196" s="89"/>
      <c r="O196" s="89"/>
      <c r="P196" s="89"/>
      <c r="Q196" s="101"/>
      <c r="R196" s="101"/>
      <c r="S196" s="91"/>
      <c r="T196" s="91"/>
    </row>
    <row r="197" spans="1:20" ht="15.75" customHeight="1" x14ac:dyDescent="0.25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100"/>
      <c r="N197" s="89"/>
      <c r="O197" s="89"/>
      <c r="P197" s="89"/>
      <c r="Q197" s="101"/>
      <c r="R197" s="101"/>
      <c r="S197" s="91"/>
      <c r="T197" s="91"/>
    </row>
    <row r="198" spans="1:20" ht="15.75" customHeight="1" x14ac:dyDescent="0.25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100"/>
      <c r="N198" s="89"/>
      <c r="O198" s="89"/>
      <c r="P198" s="89"/>
      <c r="Q198" s="101"/>
      <c r="R198" s="101"/>
      <c r="S198" s="91"/>
      <c r="T198" s="91"/>
    </row>
    <row r="199" spans="1:20" ht="15.75" customHeight="1" x14ac:dyDescent="0.25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100"/>
      <c r="N199" s="89"/>
      <c r="O199" s="89"/>
      <c r="P199" s="89"/>
      <c r="Q199" s="101"/>
      <c r="R199" s="101"/>
      <c r="S199" s="91"/>
      <c r="T199" s="91"/>
    </row>
    <row r="200" spans="1:20" ht="15.75" customHeight="1" x14ac:dyDescent="0.25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100"/>
      <c r="N200" s="89"/>
      <c r="O200" s="89"/>
      <c r="P200" s="89"/>
      <c r="Q200" s="101"/>
      <c r="R200" s="101"/>
      <c r="S200" s="91"/>
      <c r="T200" s="91"/>
    </row>
    <row r="201" spans="1:20" ht="15.75" customHeight="1" x14ac:dyDescent="0.25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100"/>
      <c r="N201" s="89"/>
      <c r="O201" s="89"/>
      <c r="P201" s="89"/>
      <c r="Q201" s="101"/>
      <c r="R201" s="101"/>
      <c r="S201" s="91"/>
      <c r="T201" s="91"/>
    </row>
    <row r="202" spans="1:20" ht="15.75" customHeight="1" x14ac:dyDescent="0.25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100"/>
      <c r="N202" s="89"/>
      <c r="O202" s="89"/>
      <c r="P202" s="89"/>
      <c r="Q202" s="101"/>
      <c r="R202" s="101"/>
      <c r="S202" s="91"/>
      <c r="T202" s="91"/>
    </row>
    <row r="203" spans="1:20" ht="15.75" customHeight="1" x14ac:dyDescent="0.25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100"/>
      <c r="N203" s="89"/>
      <c r="O203" s="89"/>
      <c r="P203" s="89"/>
      <c r="Q203" s="101"/>
      <c r="R203" s="101"/>
      <c r="S203" s="91"/>
      <c r="T203" s="91"/>
    </row>
    <row r="204" spans="1:20" ht="15.75" customHeight="1" x14ac:dyDescent="0.25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100"/>
      <c r="N204" s="89"/>
      <c r="O204" s="89"/>
      <c r="P204" s="89"/>
      <c r="Q204" s="101"/>
      <c r="R204" s="101"/>
      <c r="S204" s="91"/>
      <c r="T204" s="91"/>
    </row>
    <row r="205" spans="1:20" ht="15.75" customHeight="1" x14ac:dyDescent="0.25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100"/>
      <c r="N205" s="89"/>
      <c r="O205" s="89"/>
      <c r="P205" s="89"/>
      <c r="Q205" s="101"/>
      <c r="R205" s="101"/>
      <c r="S205" s="91"/>
      <c r="T205" s="91"/>
    </row>
    <row r="206" spans="1:20" ht="15.75" customHeight="1" x14ac:dyDescent="0.25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100"/>
      <c r="N206" s="89"/>
      <c r="O206" s="89"/>
      <c r="P206" s="89"/>
      <c r="Q206" s="101"/>
      <c r="R206" s="101"/>
      <c r="S206" s="91"/>
      <c r="T206" s="91"/>
    </row>
    <row r="207" spans="1:20" ht="15.75" customHeight="1" x14ac:dyDescent="0.25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100"/>
      <c r="N207" s="89"/>
      <c r="O207" s="89"/>
      <c r="P207" s="89"/>
      <c r="Q207" s="101"/>
      <c r="R207" s="101"/>
      <c r="S207" s="91"/>
      <c r="T207" s="91"/>
    </row>
    <row r="208" spans="1:20" ht="15.75" customHeight="1" x14ac:dyDescent="0.25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100"/>
      <c r="N208" s="89"/>
      <c r="O208" s="89"/>
      <c r="P208" s="89"/>
      <c r="Q208" s="101"/>
      <c r="R208" s="101"/>
      <c r="S208" s="91"/>
      <c r="T208" s="91"/>
    </row>
    <row r="209" spans="1:20" ht="15.75" customHeight="1" x14ac:dyDescent="0.25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100"/>
      <c r="N209" s="89"/>
      <c r="O209" s="89"/>
      <c r="P209" s="89"/>
      <c r="Q209" s="101"/>
      <c r="R209" s="101"/>
      <c r="S209" s="91"/>
      <c r="T209" s="91"/>
    </row>
    <row r="210" spans="1:20" ht="15.75" customHeight="1" x14ac:dyDescent="0.25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100"/>
      <c r="N210" s="89"/>
      <c r="O210" s="89"/>
      <c r="P210" s="89"/>
      <c r="Q210" s="101"/>
      <c r="R210" s="101"/>
      <c r="S210" s="91"/>
      <c r="T210" s="91"/>
    </row>
    <row r="211" spans="1:20" ht="15.75" customHeight="1" x14ac:dyDescent="0.25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100"/>
      <c r="N211" s="89"/>
      <c r="O211" s="89"/>
      <c r="P211" s="89"/>
      <c r="Q211" s="101"/>
      <c r="R211" s="101"/>
      <c r="S211" s="91"/>
      <c r="T211" s="91"/>
    </row>
    <row r="212" spans="1:20" ht="15.75" customHeight="1" x14ac:dyDescent="0.25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100"/>
      <c r="N212" s="89"/>
      <c r="O212" s="89"/>
      <c r="P212" s="89"/>
      <c r="Q212" s="101"/>
      <c r="R212" s="101"/>
      <c r="S212" s="91"/>
      <c r="T212" s="91"/>
    </row>
    <row r="213" spans="1:20" ht="15.75" customHeight="1" x14ac:dyDescent="0.25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100"/>
      <c r="N213" s="89"/>
      <c r="O213" s="89"/>
      <c r="P213" s="89"/>
      <c r="Q213" s="101"/>
      <c r="R213" s="101"/>
      <c r="S213" s="91"/>
      <c r="T213" s="91"/>
    </row>
    <row r="214" spans="1:20" ht="15.75" customHeight="1" x14ac:dyDescent="0.25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100"/>
      <c r="N214" s="89"/>
      <c r="O214" s="89"/>
      <c r="P214" s="89"/>
      <c r="Q214" s="101"/>
      <c r="R214" s="101"/>
      <c r="S214" s="91"/>
      <c r="T214" s="91"/>
    </row>
    <row r="215" spans="1:20" ht="15.75" customHeight="1" x14ac:dyDescent="0.25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100"/>
      <c r="N215" s="89"/>
      <c r="O215" s="89"/>
      <c r="P215" s="89"/>
      <c r="Q215" s="101"/>
      <c r="R215" s="101"/>
      <c r="S215" s="91"/>
      <c r="T215" s="91"/>
    </row>
    <row r="216" spans="1:20" ht="15.75" customHeight="1" x14ac:dyDescent="0.25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100"/>
      <c r="N216" s="89"/>
      <c r="O216" s="89"/>
      <c r="P216" s="89"/>
      <c r="Q216" s="101"/>
      <c r="R216" s="101"/>
      <c r="S216" s="91"/>
      <c r="T216" s="91"/>
    </row>
    <row r="217" spans="1:20" ht="15.75" customHeight="1" x14ac:dyDescent="0.25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100"/>
      <c r="N217" s="89"/>
      <c r="O217" s="89"/>
      <c r="P217" s="89"/>
      <c r="Q217" s="101"/>
      <c r="R217" s="101"/>
      <c r="S217" s="91"/>
      <c r="T217" s="91"/>
    </row>
    <row r="218" spans="1:20" ht="15.75" customHeight="1" x14ac:dyDescent="0.25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100"/>
      <c r="N218" s="89"/>
      <c r="O218" s="89"/>
      <c r="P218" s="89"/>
      <c r="Q218" s="101"/>
      <c r="R218" s="101"/>
      <c r="S218" s="91"/>
      <c r="T218" s="91"/>
    </row>
    <row r="219" spans="1:20" ht="15.75" customHeight="1" x14ac:dyDescent="0.25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100"/>
      <c r="N219" s="89"/>
      <c r="O219" s="89"/>
      <c r="P219" s="89"/>
      <c r="Q219" s="101"/>
      <c r="R219" s="101"/>
      <c r="S219" s="91"/>
      <c r="T219" s="91"/>
    </row>
    <row r="220" spans="1:20" ht="15.75" customHeight="1" x14ac:dyDescent="0.25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100"/>
      <c r="N220" s="89"/>
      <c r="O220" s="89"/>
      <c r="P220" s="89"/>
      <c r="Q220" s="101"/>
      <c r="R220" s="101"/>
      <c r="S220" s="91"/>
      <c r="T220" s="91"/>
    </row>
    <row r="221" spans="1:20" ht="15.75" customHeight="1" x14ac:dyDescent="0.25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100"/>
      <c r="N221" s="89"/>
      <c r="O221" s="89"/>
      <c r="P221" s="89"/>
      <c r="Q221" s="101"/>
      <c r="R221" s="101"/>
      <c r="S221" s="91"/>
      <c r="T221" s="91"/>
    </row>
    <row r="222" spans="1:20" ht="15.75" customHeight="1" x14ac:dyDescent="0.25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100"/>
      <c r="N222" s="89"/>
      <c r="O222" s="89"/>
      <c r="P222" s="89"/>
      <c r="Q222" s="101"/>
      <c r="R222" s="101"/>
      <c r="S222" s="91"/>
      <c r="T222" s="91"/>
    </row>
    <row r="223" spans="1:20" ht="15.75" customHeight="1" x14ac:dyDescent="0.25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100"/>
      <c r="N223" s="89"/>
      <c r="O223" s="89"/>
      <c r="P223" s="89"/>
      <c r="Q223" s="101"/>
      <c r="R223" s="101"/>
      <c r="S223" s="91"/>
      <c r="T223" s="91"/>
    </row>
    <row r="224" spans="1:20" ht="15.75" customHeight="1" x14ac:dyDescent="0.25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100"/>
      <c r="N224" s="89"/>
      <c r="O224" s="89"/>
      <c r="P224" s="89"/>
      <c r="Q224" s="101"/>
      <c r="R224" s="101"/>
      <c r="S224" s="91"/>
      <c r="T224" s="91"/>
    </row>
    <row r="225" spans="1:20" ht="15.75" customHeight="1" x14ac:dyDescent="0.25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100"/>
      <c r="N225" s="89"/>
      <c r="O225" s="89"/>
      <c r="P225" s="89"/>
      <c r="Q225" s="101"/>
      <c r="R225" s="101"/>
      <c r="S225" s="91"/>
      <c r="T225" s="91"/>
    </row>
    <row r="226" spans="1:20" ht="15.75" customHeight="1" x14ac:dyDescent="0.25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100"/>
      <c r="N226" s="89"/>
      <c r="O226" s="89"/>
      <c r="P226" s="89"/>
      <c r="Q226" s="101"/>
      <c r="R226" s="101"/>
      <c r="S226" s="91"/>
      <c r="T226" s="91"/>
    </row>
    <row r="227" spans="1:20" ht="15.75" customHeight="1" x14ac:dyDescent="0.25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100"/>
      <c r="N227" s="89"/>
      <c r="O227" s="89"/>
      <c r="P227" s="89"/>
      <c r="Q227" s="101"/>
      <c r="R227" s="101"/>
      <c r="S227" s="91"/>
      <c r="T227" s="91"/>
    </row>
    <row r="228" spans="1:20" ht="15.75" customHeight="1" x14ac:dyDescent="0.25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100"/>
      <c r="N228" s="89"/>
      <c r="O228" s="89"/>
      <c r="P228" s="89"/>
      <c r="Q228" s="101"/>
      <c r="R228" s="101"/>
      <c r="S228" s="91"/>
      <c r="T228" s="91"/>
    </row>
    <row r="229" spans="1:20" ht="15.75" customHeight="1" x14ac:dyDescent="0.25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100"/>
      <c r="N229" s="89"/>
      <c r="O229" s="89"/>
      <c r="P229" s="89"/>
      <c r="Q229" s="101"/>
      <c r="R229" s="101"/>
      <c r="S229" s="91"/>
      <c r="T229" s="91"/>
    </row>
    <row r="230" spans="1:20" ht="15.75" customHeight="1" x14ac:dyDescent="0.25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100"/>
      <c r="N230" s="89"/>
      <c r="O230" s="89"/>
      <c r="P230" s="89"/>
      <c r="Q230" s="101"/>
      <c r="R230" s="101"/>
      <c r="S230" s="91"/>
      <c r="T230" s="91"/>
    </row>
    <row r="231" spans="1:20" ht="15.75" customHeight="1" x14ac:dyDescent="0.25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100"/>
      <c r="N231" s="89"/>
      <c r="O231" s="89"/>
      <c r="P231" s="89"/>
      <c r="Q231" s="101"/>
      <c r="R231" s="101"/>
      <c r="S231" s="91"/>
      <c r="T231" s="91"/>
    </row>
    <row r="232" spans="1:20" ht="15.75" customHeight="1" x14ac:dyDescent="0.25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100"/>
      <c r="N232" s="89"/>
      <c r="O232" s="89"/>
      <c r="P232" s="89"/>
      <c r="Q232" s="101"/>
      <c r="R232" s="101"/>
      <c r="S232" s="91"/>
      <c r="T232" s="91"/>
    </row>
    <row r="233" spans="1:20" ht="15.75" customHeight="1" x14ac:dyDescent="0.25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100"/>
      <c r="N233" s="89"/>
      <c r="O233" s="89"/>
      <c r="P233" s="89"/>
      <c r="Q233" s="101"/>
      <c r="R233" s="101"/>
      <c r="S233" s="91"/>
      <c r="T233" s="91"/>
    </row>
    <row r="234" spans="1:20" ht="15.75" customHeight="1" x14ac:dyDescent="0.25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100"/>
      <c r="N234" s="89"/>
      <c r="O234" s="89"/>
      <c r="P234" s="89"/>
      <c r="Q234" s="101"/>
      <c r="R234" s="101"/>
      <c r="S234" s="91"/>
      <c r="T234" s="91"/>
    </row>
    <row r="235" spans="1:20" ht="15.75" customHeight="1" x14ac:dyDescent="0.25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100"/>
      <c r="N235" s="89"/>
      <c r="O235" s="89"/>
      <c r="P235" s="89"/>
      <c r="Q235" s="101"/>
      <c r="R235" s="101"/>
      <c r="S235" s="91"/>
      <c r="T235" s="91"/>
    </row>
    <row r="236" spans="1:20" ht="15.75" customHeight="1" x14ac:dyDescent="0.25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100"/>
      <c r="N236" s="89"/>
      <c r="O236" s="89"/>
      <c r="P236" s="89"/>
      <c r="Q236" s="101"/>
      <c r="R236" s="101"/>
      <c r="S236" s="91"/>
      <c r="T236" s="91"/>
    </row>
    <row r="237" spans="1:20" ht="15.75" customHeight="1" x14ac:dyDescent="0.25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100"/>
      <c r="N237" s="89"/>
      <c r="O237" s="89"/>
      <c r="P237" s="89"/>
      <c r="Q237" s="101"/>
      <c r="R237" s="101"/>
      <c r="S237" s="91"/>
      <c r="T237" s="91"/>
    </row>
    <row r="238" spans="1:20" ht="15.75" customHeight="1" x14ac:dyDescent="0.25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100"/>
      <c r="N238" s="89"/>
      <c r="O238" s="89"/>
      <c r="P238" s="89"/>
      <c r="Q238" s="101"/>
      <c r="R238" s="101"/>
      <c r="S238" s="91"/>
      <c r="T238" s="91"/>
    </row>
    <row r="239" spans="1:20" ht="15.75" customHeight="1" x14ac:dyDescent="0.25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100"/>
      <c r="N239" s="89"/>
      <c r="O239" s="89"/>
      <c r="P239" s="89"/>
      <c r="Q239" s="101"/>
      <c r="R239" s="101"/>
      <c r="S239" s="91"/>
      <c r="T239" s="91"/>
    </row>
    <row r="240" spans="1:20" ht="15.75" customHeight="1" x14ac:dyDescent="0.25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100"/>
      <c r="N240" s="89"/>
      <c r="O240" s="89"/>
      <c r="P240" s="89"/>
      <c r="Q240" s="101"/>
      <c r="R240" s="101"/>
      <c r="S240" s="91"/>
      <c r="T240" s="91"/>
    </row>
    <row r="241" spans="1:20" ht="15.75" customHeight="1" x14ac:dyDescent="0.25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100"/>
      <c r="N241" s="89"/>
      <c r="O241" s="89"/>
      <c r="P241" s="89"/>
      <c r="Q241" s="101"/>
      <c r="R241" s="101"/>
      <c r="S241" s="91"/>
      <c r="T241" s="91"/>
    </row>
    <row r="242" spans="1:20" ht="15.75" customHeight="1" x14ac:dyDescent="0.25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100"/>
      <c r="N242" s="89"/>
      <c r="O242" s="89"/>
      <c r="P242" s="89"/>
      <c r="Q242" s="101"/>
      <c r="R242" s="101"/>
      <c r="S242" s="91"/>
      <c r="T242" s="91"/>
    </row>
    <row r="243" spans="1:20" ht="15.75" customHeight="1" x14ac:dyDescent="0.25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100"/>
      <c r="N243" s="89"/>
      <c r="O243" s="89"/>
      <c r="P243" s="89"/>
      <c r="Q243" s="101"/>
      <c r="R243" s="101"/>
      <c r="S243" s="91"/>
      <c r="T243" s="91"/>
    </row>
    <row r="244" spans="1:20" ht="15.75" customHeight="1" x14ac:dyDescent="0.25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100"/>
      <c r="N244" s="89"/>
      <c r="O244" s="89"/>
      <c r="P244" s="89"/>
      <c r="Q244" s="101"/>
      <c r="R244" s="101"/>
      <c r="S244" s="91"/>
      <c r="T244" s="91"/>
    </row>
    <row r="245" spans="1:20" ht="15.75" customHeight="1" x14ac:dyDescent="0.25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100"/>
      <c r="N245" s="89"/>
      <c r="O245" s="89"/>
      <c r="P245" s="89"/>
      <c r="Q245" s="101"/>
      <c r="R245" s="101"/>
      <c r="S245" s="91"/>
      <c r="T245" s="91"/>
    </row>
    <row r="246" spans="1:20" ht="15.75" customHeight="1" x14ac:dyDescent="0.25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100"/>
      <c r="N246" s="89"/>
      <c r="O246" s="89"/>
      <c r="P246" s="89"/>
      <c r="Q246" s="101"/>
      <c r="R246" s="101"/>
      <c r="S246" s="91"/>
      <c r="T246" s="91"/>
    </row>
    <row r="247" spans="1:20" ht="15.75" customHeight="1" x14ac:dyDescent="0.25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100"/>
      <c r="N247" s="89"/>
      <c r="O247" s="89"/>
      <c r="P247" s="89"/>
      <c r="Q247" s="101"/>
      <c r="R247" s="101"/>
      <c r="S247" s="91"/>
      <c r="T247" s="91"/>
    </row>
    <row r="248" spans="1:20" ht="15.75" customHeight="1" x14ac:dyDescent="0.25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100"/>
      <c r="N248" s="89"/>
      <c r="O248" s="89"/>
      <c r="P248" s="89"/>
      <c r="Q248" s="101"/>
      <c r="R248" s="101"/>
      <c r="S248" s="91"/>
      <c r="T248" s="91"/>
    </row>
    <row r="249" spans="1:20" ht="15.75" customHeight="1" x14ac:dyDescent="0.25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100"/>
      <c r="N249" s="89"/>
      <c r="O249" s="89"/>
      <c r="P249" s="89"/>
      <c r="Q249" s="101"/>
      <c r="R249" s="101"/>
      <c r="S249" s="91"/>
      <c r="T249" s="91"/>
    </row>
    <row r="250" spans="1:20" ht="15.75" customHeight="1" x14ac:dyDescent="0.25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100"/>
      <c r="N250" s="89"/>
      <c r="O250" s="89"/>
      <c r="P250" s="89"/>
      <c r="Q250" s="101"/>
      <c r="R250" s="101"/>
      <c r="S250" s="91"/>
      <c r="T250" s="91"/>
    </row>
    <row r="251" spans="1:20" ht="15.75" customHeight="1" x14ac:dyDescent="0.25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100"/>
      <c r="N251" s="89"/>
      <c r="O251" s="89"/>
      <c r="P251" s="89"/>
      <c r="Q251" s="101"/>
      <c r="R251" s="101"/>
      <c r="S251" s="91"/>
      <c r="T251" s="91"/>
    </row>
    <row r="252" spans="1:20" ht="15.75" customHeight="1" x14ac:dyDescent="0.25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100"/>
      <c r="N252" s="89"/>
      <c r="O252" s="89"/>
      <c r="P252" s="89"/>
      <c r="Q252" s="101"/>
      <c r="R252" s="101"/>
      <c r="S252" s="91"/>
      <c r="T252" s="91"/>
    </row>
    <row r="253" spans="1:20" ht="15.75" customHeight="1" x14ac:dyDescent="0.25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100"/>
      <c r="N253" s="89"/>
      <c r="O253" s="89"/>
      <c r="P253" s="89"/>
      <c r="Q253" s="101"/>
      <c r="R253" s="101"/>
      <c r="S253" s="91"/>
      <c r="T253" s="91"/>
    </row>
    <row r="254" spans="1:20" ht="15.75" customHeight="1" x14ac:dyDescent="0.25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100"/>
      <c r="N254" s="89"/>
      <c r="O254" s="89"/>
      <c r="P254" s="89"/>
      <c r="Q254" s="101"/>
      <c r="R254" s="101"/>
      <c r="S254" s="91"/>
      <c r="T254" s="91"/>
    </row>
    <row r="255" spans="1:20" ht="15.75" customHeight="1" x14ac:dyDescent="0.25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100"/>
      <c r="N255" s="89"/>
      <c r="O255" s="89"/>
      <c r="P255" s="89"/>
      <c r="Q255" s="101"/>
      <c r="R255" s="101"/>
      <c r="S255" s="91"/>
      <c r="T255" s="91"/>
    </row>
    <row r="256" spans="1:20" ht="15.75" customHeight="1" x14ac:dyDescent="0.25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100"/>
      <c r="N256" s="89"/>
      <c r="O256" s="89"/>
      <c r="P256" s="89"/>
      <c r="Q256" s="101"/>
      <c r="R256" s="101"/>
      <c r="S256" s="91"/>
      <c r="T256" s="91"/>
    </row>
    <row r="257" spans="1:20" ht="15.75" customHeight="1" x14ac:dyDescent="0.25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100"/>
      <c r="N257" s="89"/>
      <c r="O257" s="89"/>
      <c r="P257" s="89"/>
      <c r="Q257" s="101"/>
      <c r="R257" s="101"/>
      <c r="S257" s="91"/>
      <c r="T257" s="91"/>
    </row>
    <row r="258" spans="1:20" ht="15.75" customHeight="1" x14ac:dyDescent="0.25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100"/>
      <c r="N258" s="89"/>
      <c r="O258" s="89"/>
      <c r="P258" s="89"/>
      <c r="Q258" s="101"/>
      <c r="R258" s="101"/>
      <c r="S258" s="91"/>
      <c r="T258" s="91"/>
    </row>
    <row r="259" spans="1:20" ht="15.75" customHeight="1" x14ac:dyDescent="0.25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100"/>
      <c r="N259" s="89"/>
      <c r="O259" s="89"/>
      <c r="P259" s="89"/>
      <c r="Q259" s="101"/>
      <c r="R259" s="101"/>
      <c r="S259" s="91"/>
      <c r="T259" s="91"/>
    </row>
    <row r="260" spans="1:20" ht="15.75" customHeight="1" x14ac:dyDescent="0.25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100"/>
      <c r="N260" s="89"/>
      <c r="O260" s="89"/>
      <c r="P260" s="89"/>
      <c r="Q260" s="101"/>
      <c r="R260" s="101"/>
      <c r="S260" s="91"/>
      <c r="T260" s="91"/>
    </row>
    <row r="261" spans="1:20" ht="15.75" customHeight="1" x14ac:dyDescent="0.3">
      <c r="A261" s="25"/>
      <c r="B261" s="25"/>
      <c r="C261" s="25"/>
      <c r="F261" s="102"/>
      <c r="L261" s="25"/>
      <c r="M261" s="5"/>
      <c r="Q261" s="103"/>
      <c r="R261" s="103"/>
    </row>
    <row r="262" spans="1:20" ht="15.75" customHeight="1" x14ac:dyDescent="0.3">
      <c r="A262" s="25"/>
      <c r="B262" s="25"/>
      <c r="C262" s="25"/>
      <c r="F262" s="102"/>
      <c r="L262" s="25"/>
      <c r="M262" s="5"/>
      <c r="Q262" s="103"/>
      <c r="R262" s="103"/>
    </row>
    <row r="263" spans="1:20" ht="15.75" customHeight="1" x14ac:dyDescent="0.3">
      <c r="A263" s="25"/>
      <c r="B263" s="25"/>
      <c r="C263" s="25"/>
      <c r="F263" s="102"/>
      <c r="L263" s="25"/>
      <c r="M263" s="5"/>
      <c r="Q263" s="103"/>
      <c r="R263" s="103"/>
    </row>
    <row r="264" spans="1:20" ht="15.75" customHeight="1" x14ac:dyDescent="0.3">
      <c r="A264" s="25"/>
      <c r="B264" s="25"/>
      <c r="C264" s="25"/>
      <c r="F264" s="102"/>
      <c r="L264" s="25"/>
      <c r="M264" s="5"/>
      <c r="Q264" s="103"/>
      <c r="R264" s="103"/>
    </row>
    <row r="265" spans="1:20" ht="15.75" customHeight="1" x14ac:dyDescent="0.3">
      <c r="A265" s="25"/>
      <c r="B265" s="25"/>
      <c r="C265" s="25"/>
      <c r="F265" s="102"/>
      <c r="L265" s="25"/>
      <c r="M265" s="5"/>
      <c r="Q265" s="103"/>
      <c r="R265" s="103"/>
    </row>
    <row r="266" spans="1:20" ht="15.75" customHeight="1" x14ac:dyDescent="0.3">
      <c r="A266" s="25"/>
      <c r="B266" s="25"/>
      <c r="C266" s="25"/>
      <c r="F266" s="102"/>
      <c r="L266" s="25"/>
      <c r="M266" s="5"/>
      <c r="Q266" s="103"/>
      <c r="R266" s="103"/>
    </row>
    <row r="267" spans="1:20" ht="15.75" customHeight="1" x14ac:dyDescent="0.3">
      <c r="A267" s="25"/>
      <c r="B267" s="25"/>
      <c r="C267" s="25"/>
      <c r="F267" s="102"/>
      <c r="L267" s="25"/>
      <c r="M267" s="5"/>
      <c r="Q267" s="103"/>
      <c r="R267" s="103"/>
    </row>
    <row r="268" spans="1:20" ht="15.75" customHeight="1" x14ac:dyDescent="0.3">
      <c r="A268" s="25"/>
      <c r="B268" s="25"/>
      <c r="C268" s="25"/>
      <c r="F268" s="102"/>
      <c r="L268" s="25"/>
      <c r="M268" s="5"/>
      <c r="Q268" s="103"/>
      <c r="R268" s="103"/>
    </row>
    <row r="269" spans="1:20" ht="15.75" customHeight="1" x14ac:dyDescent="0.3">
      <c r="A269" s="25"/>
      <c r="B269" s="25"/>
      <c r="C269" s="25"/>
      <c r="F269" s="102"/>
      <c r="L269" s="25"/>
      <c r="M269" s="5"/>
      <c r="Q269" s="103"/>
      <c r="R269" s="103"/>
    </row>
    <row r="270" spans="1:20" ht="15.75" customHeight="1" x14ac:dyDescent="0.3">
      <c r="A270" s="25"/>
      <c r="B270" s="25"/>
      <c r="C270" s="25"/>
      <c r="F270" s="102"/>
      <c r="L270" s="25"/>
      <c r="M270" s="5"/>
      <c r="Q270" s="103"/>
      <c r="R270" s="103"/>
    </row>
    <row r="271" spans="1:20" ht="15.75" customHeight="1" x14ac:dyDescent="0.3">
      <c r="A271" s="25"/>
      <c r="B271" s="25"/>
      <c r="C271" s="25"/>
      <c r="F271" s="102"/>
      <c r="L271" s="25"/>
      <c r="M271" s="5"/>
      <c r="Q271" s="103"/>
      <c r="R271" s="103"/>
    </row>
    <row r="272" spans="1:20" ht="15.75" customHeight="1" x14ac:dyDescent="0.3">
      <c r="A272" s="25"/>
      <c r="B272" s="25"/>
      <c r="C272" s="25"/>
      <c r="F272" s="102"/>
      <c r="L272" s="25"/>
      <c r="M272" s="5"/>
      <c r="Q272" s="103"/>
      <c r="R272" s="103"/>
    </row>
    <row r="273" spans="1:18" ht="15.75" customHeight="1" x14ac:dyDescent="0.3">
      <c r="A273" s="25"/>
      <c r="B273" s="25"/>
      <c r="C273" s="25"/>
      <c r="F273" s="102"/>
      <c r="L273" s="25"/>
      <c r="M273" s="5"/>
      <c r="Q273" s="103"/>
      <c r="R273" s="103"/>
    </row>
    <row r="274" spans="1:18" ht="15.75" customHeight="1" x14ac:dyDescent="0.3">
      <c r="A274" s="25"/>
      <c r="B274" s="25"/>
      <c r="C274" s="25"/>
      <c r="F274" s="102"/>
      <c r="L274" s="25"/>
      <c r="M274" s="5"/>
      <c r="Q274" s="103"/>
      <c r="R274" s="103"/>
    </row>
    <row r="275" spans="1:18" ht="15.75" customHeight="1" x14ac:dyDescent="0.3">
      <c r="A275" s="25"/>
      <c r="B275" s="25"/>
      <c r="C275" s="25"/>
      <c r="F275" s="102"/>
      <c r="L275" s="25"/>
      <c r="M275" s="5"/>
      <c r="Q275" s="103"/>
      <c r="R275" s="103"/>
    </row>
    <row r="276" spans="1:18" ht="15.75" customHeight="1" x14ac:dyDescent="0.3">
      <c r="A276" s="25"/>
      <c r="B276" s="25"/>
      <c r="C276" s="25"/>
      <c r="F276" s="102"/>
      <c r="L276" s="25"/>
      <c r="M276" s="5"/>
      <c r="Q276" s="103"/>
      <c r="R276" s="103"/>
    </row>
    <row r="277" spans="1:18" ht="15.75" customHeight="1" x14ac:dyDescent="0.3">
      <c r="A277" s="25"/>
      <c r="B277" s="25"/>
      <c r="C277" s="25"/>
      <c r="F277" s="102"/>
      <c r="L277" s="25"/>
      <c r="M277" s="5"/>
      <c r="Q277" s="103"/>
      <c r="R277" s="103"/>
    </row>
    <row r="278" spans="1:18" ht="15.75" customHeight="1" x14ac:dyDescent="0.3">
      <c r="A278" s="25"/>
      <c r="B278" s="25"/>
      <c r="C278" s="25"/>
      <c r="F278" s="102"/>
      <c r="L278" s="25"/>
      <c r="M278" s="5"/>
      <c r="Q278" s="103"/>
      <c r="R278" s="103"/>
    </row>
    <row r="279" spans="1:18" ht="15.75" customHeight="1" x14ac:dyDescent="0.3">
      <c r="A279" s="25"/>
      <c r="B279" s="25"/>
      <c r="C279" s="25"/>
      <c r="F279" s="102"/>
      <c r="L279" s="25"/>
      <c r="M279" s="5"/>
      <c r="Q279" s="103"/>
      <c r="R279" s="103"/>
    </row>
    <row r="280" spans="1:18" ht="15.75" customHeight="1" x14ac:dyDescent="0.3">
      <c r="A280" s="25"/>
      <c r="B280" s="25"/>
      <c r="C280" s="25"/>
      <c r="F280" s="102"/>
      <c r="L280" s="25"/>
      <c r="M280" s="5"/>
      <c r="Q280" s="103"/>
      <c r="R280" s="103"/>
    </row>
    <row r="281" spans="1:18" ht="15.75" customHeight="1" x14ac:dyDescent="0.3">
      <c r="A281" s="25"/>
      <c r="B281" s="25"/>
      <c r="C281" s="25"/>
      <c r="F281" s="102"/>
      <c r="L281" s="25"/>
      <c r="M281" s="5"/>
      <c r="Q281" s="103"/>
      <c r="R281" s="103"/>
    </row>
    <row r="282" spans="1:18" ht="15.75" customHeight="1" x14ac:dyDescent="0.3">
      <c r="A282" s="25"/>
      <c r="B282" s="25"/>
      <c r="C282" s="25"/>
      <c r="F282" s="102"/>
      <c r="L282" s="25"/>
      <c r="M282" s="5"/>
      <c r="Q282" s="103"/>
      <c r="R282" s="103"/>
    </row>
    <row r="283" spans="1:18" ht="15.75" customHeight="1" x14ac:dyDescent="0.3">
      <c r="A283" s="25"/>
      <c r="B283" s="25"/>
      <c r="C283" s="25"/>
      <c r="F283" s="102"/>
      <c r="L283" s="25"/>
      <c r="M283" s="5"/>
      <c r="Q283" s="103"/>
      <c r="R283" s="103"/>
    </row>
    <row r="284" spans="1:18" ht="15.75" customHeight="1" x14ac:dyDescent="0.3">
      <c r="A284" s="25"/>
      <c r="B284" s="25"/>
      <c r="C284" s="25"/>
      <c r="F284" s="102"/>
      <c r="L284" s="25"/>
      <c r="M284" s="5"/>
      <c r="Q284" s="103"/>
      <c r="R284" s="103"/>
    </row>
    <row r="285" spans="1:18" ht="15.75" customHeight="1" x14ac:dyDescent="0.3">
      <c r="A285" s="25"/>
      <c r="B285" s="25"/>
      <c r="C285" s="25"/>
      <c r="F285" s="102"/>
      <c r="L285" s="25"/>
      <c r="M285" s="5"/>
      <c r="Q285" s="103"/>
      <c r="R285" s="103"/>
    </row>
    <row r="286" spans="1:18" ht="15.75" customHeight="1" x14ac:dyDescent="0.3">
      <c r="A286" s="25"/>
      <c r="B286" s="25"/>
      <c r="C286" s="25"/>
      <c r="F286" s="102"/>
      <c r="L286" s="25"/>
      <c r="M286" s="5"/>
      <c r="Q286" s="103"/>
      <c r="R286" s="103"/>
    </row>
    <row r="287" spans="1:18" ht="15.75" customHeight="1" x14ac:dyDescent="0.3">
      <c r="A287" s="25"/>
      <c r="B287" s="25"/>
      <c r="C287" s="25"/>
      <c r="F287" s="102"/>
      <c r="L287" s="25"/>
      <c r="M287" s="5"/>
      <c r="Q287" s="103"/>
      <c r="R287" s="103"/>
    </row>
    <row r="288" spans="1:18" ht="15.75" customHeight="1" x14ac:dyDescent="0.3">
      <c r="A288" s="25"/>
      <c r="B288" s="25"/>
      <c r="C288" s="25"/>
      <c r="F288" s="102"/>
      <c r="L288" s="25"/>
      <c r="M288" s="5"/>
      <c r="Q288" s="103"/>
      <c r="R288" s="103"/>
    </row>
    <row r="289" spans="1:18" ht="15.75" customHeight="1" x14ac:dyDescent="0.3">
      <c r="A289" s="25"/>
      <c r="B289" s="25"/>
      <c r="C289" s="25"/>
      <c r="F289" s="102"/>
      <c r="L289" s="25"/>
      <c r="M289" s="5"/>
      <c r="Q289" s="103"/>
      <c r="R289" s="103"/>
    </row>
    <row r="290" spans="1:18" ht="15.75" customHeight="1" x14ac:dyDescent="0.3">
      <c r="A290" s="25"/>
      <c r="B290" s="25"/>
      <c r="C290" s="25"/>
      <c r="F290" s="102"/>
      <c r="L290" s="25"/>
      <c r="M290" s="5"/>
      <c r="Q290" s="103"/>
      <c r="R290" s="103"/>
    </row>
    <row r="291" spans="1:18" ht="15.75" customHeight="1" x14ac:dyDescent="0.3">
      <c r="A291" s="25"/>
      <c r="B291" s="25"/>
      <c r="C291" s="25"/>
      <c r="F291" s="102"/>
      <c r="L291" s="25"/>
      <c r="M291" s="5"/>
      <c r="Q291" s="103"/>
      <c r="R291" s="103"/>
    </row>
    <row r="292" spans="1:18" ht="15.75" customHeight="1" x14ac:dyDescent="0.3">
      <c r="A292" s="25"/>
      <c r="B292" s="25"/>
      <c r="C292" s="25"/>
      <c r="F292" s="102"/>
      <c r="L292" s="25"/>
      <c r="M292" s="5"/>
      <c r="Q292" s="103"/>
      <c r="R292" s="103"/>
    </row>
    <row r="293" spans="1:18" ht="15.75" customHeight="1" x14ac:dyDescent="0.3">
      <c r="A293" s="25"/>
      <c r="B293" s="25"/>
      <c r="C293" s="25"/>
      <c r="F293" s="102"/>
      <c r="L293" s="25"/>
      <c r="M293" s="5"/>
      <c r="Q293" s="103"/>
      <c r="R293" s="103"/>
    </row>
    <row r="294" spans="1:18" ht="15.75" customHeight="1" x14ac:dyDescent="0.3">
      <c r="A294" s="25"/>
      <c r="B294" s="25"/>
      <c r="C294" s="25"/>
      <c r="F294" s="102"/>
      <c r="L294" s="25"/>
      <c r="M294" s="5"/>
      <c r="Q294" s="103"/>
      <c r="R294" s="103"/>
    </row>
    <row r="295" spans="1:18" ht="15.75" customHeight="1" x14ac:dyDescent="0.3">
      <c r="A295" s="25"/>
      <c r="B295" s="25"/>
      <c r="C295" s="25"/>
      <c r="F295" s="102"/>
      <c r="L295" s="25"/>
      <c r="M295" s="5"/>
      <c r="Q295" s="103"/>
      <c r="R295" s="103"/>
    </row>
    <row r="296" spans="1:18" ht="15.75" customHeight="1" x14ac:dyDescent="0.3">
      <c r="A296" s="25"/>
      <c r="B296" s="25"/>
      <c r="C296" s="25"/>
      <c r="F296" s="102"/>
      <c r="L296" s="25"/>
      <c r="M296" s="5"/>
      <c r="Q296" s="103"/>
      <c r="R296" s="103"/>
    </row>
    <row r="297" spans="1:18" ht="15.75" customHeight="1" x14ac:dyDescent="0.3">
      <c r="A297" s="25"/>
      <c r="B297" s="25"/>
      <c r="C297" s="25"/>
      <c r="F297" s="102"/>
      <c r="L297" s="25"/>
      <c r="M297" s="5"/>
      <c r="Q297" s="103"/>
      <c r="R297" s="103"/>
    </row>
    <row r="298" spans="1:18" ht="15.75" customHeight="1" x14ac:dyDescent="0.3">
      <c r="A298" s="25"/>
      <c r="B298" s="25"/>
      <c r="C298" s="25"/>
      <c r="F298" s="102"/>
      <c r="L298" s="25"/>
      <c r="M298" s="5"/>
      <c r="Q298" s="103"/>
      <c r="R298" s="103"/>
    </row>
    <row r="299" spans="1:18" ht="15.75" customHeight="1" x14ac:dyDescent="0.3">
      <c r="A299" s="25"/>
      <c r="B299" s="25"/>
      <c r="C299" s="25"/>
      <c r="F299" s="102"/>
      <c r="L299" s="25"/>
      <c r="M299" s="5"/>
      <c r="Q299" s="103"/>
      <c r="R299" s="103"/>
    </row>
    <row r="300" spans="1:18" ht="15.75" customHeight="1" x14ac:dyDescent="0.3">
      <c r="A300" s="25"/>
      <c r="B300" s="25"/>
      <c r="C300" s="25"/>
      <c r="F300" s="102"/>
      <c r="L300" s="25"/>
      <c r="M300" s="5"/>
      <c r="Q300" s="103"/>
      <c r="R300" s="103"/>
    </row>
    <row r="301" spans="1:18" ht="15.75" customHeight="1" x14ac:dyDescent="0.3">
      <c r="A301" s="25"/>
      <c r="B301" s="25"/>
      <c r="C301" s="25"/>
      <c r="F301" s="102"/>
      <c r="L301" s="25"/>
      <c r="M301" s="5"/>
      <c r="Q301" s="103"/>
      <c r="R301" s="103"/>
    </row>
    <row r="302" spans="1:18" ht="15.75" customHeight="1" x14ac:dyDescent="0.3">
      <c r="A302" s="25"/>
      <c r="B302" s="25"/>
      <c r="C302" s="25"/>
      <c r="F302" s="102"/>
      <c r="L302" s="25"/>
      <c r="M302" s="5"/>
      <c r="Q302" s="103"/>
      <c r="R302" s="103"/>
    </row>
    <row r="303" spans="1:18" ht="15.75" customHeight="1" x14ac:dyDescent="0.3">
      <c r="A303" s="25"/>
      <c r="B303" s="25"/>
      <c r="C303" s="25"/>
      <c r="F303" s="102"/>
      <c r="L303" s="25"/>
      <c r="M303" s="5"/>
      <c r="Q303" s="103"/>
      <c r="R303" s="103"/>
    </row>
    <row r="304" spans="1:18" ht="15.75" customHeight="1" x14ac:dyDescent="0.3">
      <c r="A304" s="25"/>
      <c r="B304" s="25"/>
      <c r="C304" s="25"/>
      <c r="F304" s="102"/>
      <c r="L304" s="25"/>
      <c r="M304" s="5"/>
      <c r="Q304" s="103"/>
      <c r="R304" s="103"/>
    </row>
    <row r="305" spans="1:18" ht="15.75" customHeight="1" x14ac:dyDescent="0.3">
      <c r="A305" s="25"/>
      <c r="B305" s="25"/>
      <c r="C305" s="25"/>
      <c r="F305" s="102"/>
      <c r="L305" s="25"/>
      <c r="M305" s="5"/>
      <c r="Q305" s="103"/>
      <c r="R305" s="103"/>
    </row>
    <row r="306" spans="1:18" ht="15.75" customHeight="1" x14ac:dyDescent="0.3">
      <c r="A306" s="25"/>
      <c r="B306" s="25"/>
      <c r="C306" s="25"/>
      <c r="F306" s="102"/>
      <c r="L306" s="25"/>
      <c r="M306" s="5"/>
      <c r="Q306" s="103"/>
      <c r="R306" s="103"/>
    </row>
    <row r="307" spans="1:18" ht="15.75" customHeight="1" x14ac:dyDescent="0.3">
      <c r="A307" s="25"/>
      <c r="B307" s="25"/>
      <c r="C307" s="25"/>
      <c r="F307" s="102"/>
      <c r="L307" s="25"/>
      <c r="M307" s="5"/>
      <c r="Q307" s="103"/>
      <c r="R307" s="103"/>
    </row>
    <row r="308" spans="1:18" ht="15.75" customHeight="1" x14ac:dyDescent="0.3">
      <c r="A308" s="25"/>
      <c r="B308" s="25"/>
      <c r="C308" s="25"/>
      <c r="F308" s="102"/>
      <c r="L308" s="25"/>
      <c r="M308" s="5"/>
      <c r="Q308" s="103"/>
      <c r="R308" s="103"/>
    </row>
    <row r="309" spans="1:18" ht="15.75" customHeight="1" x14ac:dyDescent="0.3">
      <c r="A309" s="25"/>
      <c r="B309" s="25"/>
      <c r="C309" s="25"/>
      <c r="F309" s="102"/>
      <c r="L309" s="25"/>
      <c r="M309" s="5"/>
      <c r="Q309" s="103"/>
      <c r="R309" s="103"/>
    </row>
    <row r="310" spans="1:18" ht="15.75" customHeight="1" x14ac:dyDescent="0.3">
      <c r="A310" s="25"/>
      <c r="B310" s="25"/>
      <c r="C310" s="25"/>
      <c r="F310" s="102"/>
      <c r="L310" s="25"/>
      <c r="M310" s="5"/>
      <c r="Q310" s="103"/>
      <c r="R310" s="103"/>
    </row>
    <row r="311" spans="1:18" ht="15.75" customHeight="1" x14ac:dyDescent="0.3">
      <c r="A311" s="25"/>
      <c r="B311" s="25"/>
      <c r="C311" s="25"/>
      <c r="F311" s="102"/>
      <c r="L311" s="25"/>
      <c r="M311" s="5"/>
      <c r="Q311" s="103"/>
      <c r="R311" s="103"/>
    </row>
    <row r="312" spans="1:18" ht="15.75" customHeight="1" x14ac:dyDescent="0.3">
      <c r="A312" s="25"/>
      <c r="B312" s="25"/>
      <c r="C312" s="25"/>
      <c r="F312" s="102"/>
      <c r="L312" s="25"/>
      <c r="M312" s="5"/>
      <c r="Q312" s="103"/>
      <c r="R312" s="103"/>
    </row>
    <row r="313" spans="1:18" ht="15.75" customHeight="1" x14ac:dyDescent="0.25"/>
    <row r="314" spans="1:18" ht="15.75" customHeight="1" x14ac:dyDescent="0.25"/>
    <row r="315" spans="1:18" ht="15.75" customHeight="1" x14ac:dyDescent="0.25"/>
    <row r="316" spans="1:18" ht="15.75" customHeight="1" x14ac:dyDescent="0.25"/>
    <row r="317" spans="1:18" ht="15.75" customHeight="1" x14ac:dyDescent="0.25"/>
    <row r="318" spans="1:18" ht="15.75" customHeight="1" x14ac:dyDescent="0.25"/>
    <row r="319" spans="1:18" ht="15.75" customHeight="1" x14ac:dyDescent="0.25"/>
    <row r="320" spans="1:18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3:R112" xr:uid="{00000000-0009-0000-0000-000004000000}"/>
  <customSheetViews>
    <customSheetView guid="{B263849E-8A96-4604-8C15-68CFE42985F9}" filter="1" showAutoFilter="1">
      <pageMargins left="0.7" right="0.7" top="0.75" bottom="0.75" header="0.3" footer="0.3"/>
      <autoFilter ref="A3:O112" xr:uid="{B818E602-1674-45C1-A036-521CC42FD73D}"/>
      <extLst>
        <ext uri="GoogleSheetsCustomDataVersion1">
          <go:sheetsCustomData xmlns:go="http://customooxmlschemas.google.com/" filterViewId="925982430"/>
        </ext>
      </extLst>
    </customSheetView>
    <customSheetView guid="{70B46C79-A133-4D1D-96E8-CA15E336D0C0}" filter="1" showAutoFilter="1">
      <pageMargins left="0.7" right="0.7" top="0.75" bottom="0.75" header="0.3" footer="0.3"/>
      <autoFilter ref="A3:O112" xr:uid="{156D7388-CD9F-4A89-9E3B-760BD12AB870}"/>
      <extLst>
        <ext uri="GoogleSheetsCustomDataVersion1">
          <go:sheetsCustomData xmlns:go="http://customooxmlschemas.google.com/" filterViewId="903664607"/>
        </ext>
      </extLst>
    </customSheetView>
    <customSheetView guid="{98E0630B-665F-48F6-8CD1-14053B66A96C}" filter="1" showAutoFilter="1">
      <pageMargins left="0.7" right="0.7" top="0.75" bottom="0.75" header="0.3" footer="0.3"/>
      <autoFilter ref="A3:O112" xr:uid="{2935BA8D-2B17-43AF-A1E4-664DDB03271B}"/>
      <extLst>
        <ext uri="GoogleSheetsCustomDataVersion1">
          <go:sheetsCustomData xmlns:go="http://customooxmlschemas.google.com/" filterViewId="766131546"/>
        </ext>
      </extLst>
    </customSheetView>
    <customSheetView guid="{9E74B5A9-255D-4626-BFC6-B1AF7BC1CF69}" filter="1" showAutoFilter="1">
      <pageMargins left="0.7" right="0.7" top="0.75" bottom="0.75" header="0.3" footer="0.3"/>
      <autoFilter ref="D63" xr:uid="{D16ACFA2-2DB7-41C2-8FDC-A9747E093B0E}"/>
      <extLst>
        <ext uri="GoogleSheetsCustomDataVersion1">
          <go:sheetsCustomData xmlns:go="http://customooxmlschemas.google.com/" filterViewId="326298552"/>
        </ext>
      </extLst>
    </customSheetView>
    <customSheetView guid="{D238F8F8-346F-4905-AF72-18C8AFF70855}" filter="1" showAutoFilter="1">
      <pageMargins left="0.7" right="0.7" top="0.75" bottom="0.75" header="0.3" footer="0.3"/>
      <autoFilter ref="A3:O112" xr:uid="{5508C26B-0D28-439B-BE97-449907AD6269}"/>
      <extLst>
        <ext uri="GoogleSheetsCustomDataVersion1">
          <go:sheetsCustomData xmlns:go="http://customooxmlschemas.google.com/" filterViewId="253653327"/>
        </ext>
      </extLst>
    </customSheetView>
    <customSheetView guid="{9F1D24AE-28EB-4A5B-850D-C880498619B0}" filter="1" showAutoFilter="1">
      <pageMargins left="0.7" right="0.7" top="0.75" bottom="0.75" header="0.3" footer="0.3"/>
      <autoFilter ref="B3:I112" xr:uid="{F541C55D-44C9-4541-A2BB-3EF9E154A341}"/>
      <extLst>
        <ext uri="GoogleSheetsCustomDataVersion1">
          <go:sheetsCustomData xmlns:go="http://customooxmlschemas.google.com/" filterViewId="2116998391"/>
        </ext>
      </extLst>
    </customSheetView>
    <customSheetView guid="{89BFF5D1-0D86-4043-8711-B88E5DE3BE6F}" filter="1" showAutoFilter="1">
      <pageMargins left="0.7" right="0.7" top="0.75" bottom="0.75" header="0.3" footer="0.3"/>
      <autoFilter ref="B3:I112" xr:uid="{F5D877BD-EED0-4A8E-9FB3-918389E6934F}"/>
      <extLst>
        <ext uri="GoogleSheetsCustomDataVersion1">
          <go:sheetsCustomData xmlns:go="http://customooxmlschemas.google.com/" filterViewId="2053735794"/>
        </ext>
      </extLst>
    </customSheetView>
    <customSheetView guid="{44E6B36A-E592-462E-96CB-D16CC1858533}" filter="1" showAutoFilter="1">
      <pageMargins left="0.7" right="0.7" top="0.75" bottom="0.75" header="0.3" footer="0.3"/>
      <autoFilter ref="A3:O59" xr:uid="{80C18144-23FF-4694-B627-A1B146156538}"/>
      <extLst>
        <ext uri="GoogleSheetsCustomDataVersion1">
          <go:sheetsCustomData xmlns:go="http://customooxmlschemas.google.com/" filterViewId="1980669048"/>
        </ext>
      </extLst>
    </customSheetView>
    <customSheetView guid="{CAD926A0-7734-4D9A-9E55-80D46B127970}" filter="1" showAutoFilter="1">
      <pageMargins left="0.7" right="0.7" top="0.75" bottom="0.75" header="0.3" footer="0.3"/>
      <autoFilter ref="B3:I112" xr:uid="{B3C9396C-75D7-4A16-A622-E68B3CDE9E5F}"/>
      <extLst>
        <ext uri="GoogleSheetsCustomDataVersion1">
          <go:sheetsCustomData xmlns:go="http://customooxmlschemas.google.com/" filterViewId="1832722736"/>
        </ext>
      </extLst>
    </customSheetView>
    <customSheetView guid="{DC529A06-901D-47E6-935F-98311A40C615}" filter="1" showAutoFilter="1">
      <pageMargins left="0.7" right="0.7" top="0.75" bottom="0.75" header="0.3" footer="0.3"/>
      <autoFilter ref="A3:O53" xr:uid="{285DDA87-3E0E-439F-82A8-A38B4680A0EF}"/>
      <extLst>
        <ext uri="GoogleSheetsCustomDataVersion1">
          <go:sheetsCustomData xmlns:go="http://customooxmlschemas.google.com/" filterViewId="177120578"/>
        </ext>
      </extLst>
    </customSheetView>
  </customSheetViews>
  <mergeCells count="1">
    <mergeCell ref="A2:D2"/>
  </mergeCells>
  <pageMargins left="0.7" right="0.7" top="0.75" bottom="0.75" header="0" footer="0"/>
  <pageSetup paperSize="9" scale="56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P1000"/>
  <sheetViews>
    <sheetView showGridLines="0" workbookViewId="0">
      <pane ySplit="3" topLeftCell="A4" activePane="bottomLeft" state="frozen"/>
      <selection pane="bottomLeft" activeCell="B5" sqref="B5"/>
    </sheetView>
  </sheetViews>
  <sheetFormatPr baseColWidth="10" defaultColWidth="12.6328125" defaultRowHeight="15" customHeight="1" x14ac:dyDescent="0.25"/>
  <cols>
    <col min="1" max="1" width="6.26953125" customWidth="1"/>
    <col min="2" max="3" width="6.6328125" customWidth="1"/>
    <col min="4" max="4" width="34.6328125" customWidth="1"/>
    <col min="5" max="8" width="11.08984375" customWidth="1"/>
  </cols>
  <sheetData>
    <row r="1" spans="1:16" ht="15.75" customHeight="1" x14ac:dyDescent="0.25">
      <c r="A1" s="31"/>
      <c r="B1" s="31"/>
      <c r="C1" s="31"/>
      <c r="D1" s="104"/>
      <c r="E1" s="82"/>
      <c r="F1" s="82"/>
      <c r="G1" s="105"/>
      <c r="H1" s="105"/>
      <c r="I1" s="106"/>
      <c r="J1" s="106"/>
      <c r="K1" s="106"/>
      <c r="L1" s="106"/>
      <c r="M1" s="106"/>
      <c r="N1" s="106"/>
      <c r="O1" s="106"/>
      <c r="P1" s="106"/>
    </row>
    <row r="2" spans="1:16" ht="15.75" customHeight="1" x14ac:dyDescent="0.25">
      <c r="A2" s="134" t="s">
        <v>375</v>
      </c>
      <c r="B2" s="133"/>
      <c r="C2" s="133"/>
      <c r="D2" s="133"/>
      <c r="E2" s="84"/>
      <c r="F2" s="84"/>
      <c r="G2" s="48"/>
      <c r="H2" s="48"/>
      <c r="I2" s="106"/>
      <c r="J2" s="106"/>
      <c r="K2" s="106"/>
      <c r="L2" s="106"/>
      <c r="M2" s="106"/>
      <c r="N2" s="106"/>
      <c r="O2" s="106"/>
      <c r="P2" s="106"/>
    </row>
    <row r="3" spans="1:16" ht="15.75" customHeight="1" x14ac:dyDescent="0.25">
      <c r="A3" s="51" t="s">
        <v>81</v>
      </c>
      <c r="B3" s="51" t="s">
        <v>82</v>
      </c>
      <c r="C3" s="51" t="s">
        <v>83</v>
      </c>
      <c r="D3" s="52" t="s">
        <v>84</v>
      </c>
      <c r="E3" s="53" t="s">
        <v>85</v>
      </c>
      <c r="F3" s="53" t="s">
        <v>86</v>
      </c>
      <c r="G3" s="53" t="s">
        <v>87</v>
      </c>
      <c r="H3" s="53" t="s">
        <v>88</v>
      </c>
      <c r="I3" s="55"/>
      <c r="J3" s="55"/>
      <c r="K3" s="55"/>
      <c r="L3" s="55"/>
      <c r="M3" s="55"/>
      <c r="N3" s="55"/>
      <c r="O3" s="55"/>
      <c r="P3" s="55"/>
    </row>
    <row r="4" spans="1:16" ht="14.25" customHeight="1" x14ac:dyDescent="0.25">
      <c r="A4" s="57">
        <v>6</v>
      </c>
      <c r="B4" s="57">
        <v>105</v>
      </c>
      <c r="C4" s="71">
        <v>139</v>
      </c>
      <c r="D4" s="72" t="s">
        <v>376</v>
      </c>
      <c r="E4" s="39">
        <v>92197736</v>
      </c>
      <c r="F4" s="39">
        <v>23060000</v>
      </c>
      <c r="G4" s="39"/>
      <c r="H4" s="39">
        <f t="shared" ref="H4:H108" si="0">E4-F4-G4</f>
        <v>69137736</v>
      </c>
      <c r="I4" s="54"/>
      <c r="J4" s="54"/>
      <c r="K4" s="54"/>
      <c r="L4" s="54"/>
      <c r="M4" s="54"/>
      <c r="N4" s="54"/>
      <c r="O4" s="54"/>
      <c r="P4" s="54"/>
    </row>
    <row r="5" spans="1:16" ht="14.25" customHeight="1" x14ac:dyDescent="0.25">
      <c r="A5" s="57">
        <v>6</v>
      </c>
      <c r="B5" s="57">
        <v>106</v>
      </c>
      <c r="C5" s="71">
        <v>140</v>
      </c>
      <c r="D5" s="72" t="s">
        <v>377</v>
      </c>
      <c r="E5" s="39">
        <v>109644171</v>
      </c>
      <c r="F5" s="39">
        <v>27411042</v>
      </c>
      <c r="G5" s="39"/>
      <c r="H5" s="39">
        <f t="shared" si="0"/>
        <v>82233129</v>
      </c>
      <c r="I5" s="54"/>
      <c r="J5" s="54"/>
      <c r="K5" s="54"/>
      <c r="L5" s="54"/>
      <c r="M5" s="54"/>
      <c r="N5" s="54"/>
      <c r="O5" s="54"/>
      <c r="P5" s="54"/>
    </row>
    <row r="6" spans="1:16" ht="14.25" customHeight="1" x14ac:dyDescent="0.25">
      <c r="A6" s="58">
        <v>6</v>
      </c>
      <c r="B6" s="58">
        <v>107</v>
      </c>
      <c r="C6" s="71">
        <v>141</v>
      </c>
      <c r="D6" s="72" t="s">
        <v>378</v>
      </c>
      <c r="E6" s="39">
        <v>72600000</v>
      </c>
      <c r="F6" s="39">
        <v>68970000</v>
      </c>
      <c r="G6" s="39"/>
      <c r="H6" s="39">
        <f t="shared" si="0"/>
        <v>3630000</v>
      </c>
      <c r="I6" s="93"/>
      <c r="J6" s="30"/>
      <c r="K6" s="30"/>
      <c r="L6" s="30"/>
      <c r="M6" s="30"/>
      <c r="N6" s="30"/>
      <c r="O6" s="30"/>
      <c r="P6" s="30"/>
    </row>
    <row r="7" spans="1:16" ht="14.25" customHeight="1" x14ac:dyDescent="0.25">
      <c r="A7" s="57">
        <v>6</v>
      </c>
      <c r="B7" s="57">
        <v>108</v>
      </c>
      <c r="C7" s="71">
        <v>142</v>
      </c>
      <c r="D7" s="72" t="s">
        <v>379</v>
      </c>
      <c r="E7" s="39">
        <v>135944918</v>
      </c>
      <c r="F7" s="39">
        <v>0</v>
      </c>
      <c r="G7" s="39">
        <v>135944918</v>
      </c>
      <c r="H7" s="39">
        <f t="shared" si="0"/>
        <v>0</v>
      </c>
      <c r="I7" s="54"/>
      <c r="J7" s="54"/>
      <c r="K7" s="54"/>
      <c r="L7" s="54"/>
      <c r="M7" s="54"/>
      <c r="N7" s="54"/>
      <c r="O7" s="54"/>
      <c r="P7" s="54"/>
    </row>
    <row r="8" spans="1:16" ht="14.25" customHeight="1" x14ac:dyDescent="0.25">
      <c r="A8" s="57">
        <v>6</v>
      </c>
      <c r="B8" s="57">
        <v>102</v>
      </c>
      <c r="C8" s="71">
        <v>144</v>
      </c>
      <c r="D8" s="72" t="s">
        <v>380</v>
      </c>
      <c r="E8" s="39">
        <v>109680670</v>
      </c>
      <c r="F8" s="39">
        <v>21865871</v>
      </c>
      <c r="G8" s="39"/>
      <c r="H8" s="39">
        <f t="shared" si="0"/>
        <v>87814799</v>
      </c>
      <c r="I8" s="54"/>
      <c r="J8" s="54"/>
      <c r="K8" s="54"/>
      <c r="L8" s="54"/>
      <c r="M8" s="54"/>
      <c r="N8" s="54"/>
      <c r="O8" s="54"/>
      <c r="P8" s="54"/>
    </row>
    <row r="9" spans="1:16" ht="14.25" customHeight="1" x14ac:dyDescent="0.25">
      <c r="A9" s="57">
        <v>6</v>
      </c>
      <c r="B9" s="57">
        <v>103</v>
      </c>
      <c r="C9" s="71">
        <v>145</v>
      </c>
      <c r="D9" s="72" t="s">
        <v>381</v>
      </c>
      <c r="E9" s="39">
        <v>109644171</v>
      </c>
      <c r="F9" s="39">
        <v>32147000</v>
      </c>
      <c r="G9" s="39"/>
      <c r="H9" s="39">
        <f t="shared" si="0"/>
        <v>77497171</v>
      </c>
      <c r="I9" s="54"/>
      <c r="J9" s="54"/>
      <c r="K9" s="54"/>
      <c r="L9" s="54"/>
      <c r="M9" s="54"/>
      <c r="N9" s="54"/>
      <c r="O9" s="54"/>
      <c r="P9" s="54"/>
    </row>
    <row r="10" spans="1:16" ht="14.25" customHeight="1" x14ac:dyDescent="0.25">
      <c r="A10" s="57">
        <v>6</v>
      </c>
      <c r="B10" s="57">
        <v>104</v>
      </c>
      <c r="C10" s="71">
        <v>146</v>
      </c>
      <c r="D10" s="72" t="s">
        <v>382</v>
      </c>
      <c r="E10" s="39">
        <v>105040887</v>
      </c>
      <c r="F10" s="39">
        <v>0</v>
      </c>
      <c r="G10" s="39">
        <v>107040887</v>
      </c>
      <c r="H10" s="39">
        <f t="shared" si="0"/>
        <v>-2000000</v>
      </c>
      <c r="I10" s="54"/>
      <c r="J10" s="54"/>
      <c r="K10" s="54"/>
      <c r="L10" s="54"/>
      <c r="M10" s="54"/>
      <c r="N10" s="54"/>
      <c r="O10" s="54"/>
      <c r="P10" s="54"/>
    </row>
    <row r="11" spans="1:16" ht="14.25" customHeight="1" x14ac:dyDescent="0.25">
      <c r="A11" s="57">
        <v>6</v>
      </c>
      <c r="B11" s="57">
        <v>205</v>
      </c>
      <c r="C11" s="71">
        <v>239</v>
      </c>
      <c r="D11" s="72" t="s">
        <v>383</v>
      </c>
      <c r="E11" s="39">
        <v>99200000</v>
      </c>
      <c r="F11" s="39">
        <v>24842000</v>
      </c>
      <c r="G11" s="39"/>
      <c r="H11" s="39">
        <f t="shared" si="0"/>
        <v>74358000</v>
      </c>
      <c r="I11" s="54"/>
      <c r="J11" s="54"/>
      <c r="K11" s="54"/>
      <c r="L11" s="54"/>
      <c r="M11" s="54"/>
      <c r="N11" s="54"/>
      <c r="O11" s="54"/>
      <c r="P11" s="54"/>
    </row>
    <row r="12" spans="1:16" ht="14.25" customHeight="1" x14ac:dyDescent="0.25">
      <c r="A12" s="57">
        <v>6</v>
      </c>
      <c r="B12" s="57">
        <v>206</v>
      </c>
      <c r="C12" s="71">
        <v>240</v>
      </c>
      <c r="D12" s="72" t="s">
        <v>384</v>
      </c>
      <c r="E12" s="39">
        <v>150247000</v>
      </c>
      <c r="F12" s="39">
        <v>19030313</v>
      </c>
      <c r="G12" s="39"/>
      <c r="H12" s="39">
        <f t="shared" si="0"/>
        <v>131216687</v>
      </c>
      <c r="I12" s="54"/>
      <c r="J12" s="54"/>
      <c r="K12" s="54"/>
      <c r="L12" s="54"/>
      <c r="M12" s="54"/>
      <c r="N12" s="54"/>
      <c r="O12" s="54"/>
      <c r="P12" s="54"/>
    </row>
    <row r="13" spans="1:16" ht="14.25" customHeight="1" x14ac:dyDescent="0.25">
      <c r="A13" s="57">
        <v>6</v>
      </c>
      <c r="B13" s="57">
        <v>207</v>
      </c>
      <c r="C13" s="71">
        <v>241</v>
      </c>
      <c r="D13" s="72" t="s">
        <v>385</v>
      </c>
      <c r="E13" s="39">
        <v>99900000</v>
      </c>
      <c r="F13" s="39">
        <v>24975000</v>
      </c>
      <c r="G13" s="39"/>
      <c r="H13" s="39">
        <f t="shared" si="0"/>
        <v>74925000</v>
      </c>
      <c r="I13" s="54"/>
      <c r="J13" s="54"/>
      <c r="K13" s="54"/>
      <c r="L13" s="54"/>
      <c r="M13" s="54"/>
      <c r="N13" s="54"/>
      <c r="O13" s="54"/>
      <c r="P13" s="54"/>
    </row>
    <row r="14" spans="1:16" ht="14.25" customHeight="1" x14ac:dyDescent="0.25">
      <c r="A14" s="57">
        <v>6</v>
      </c>
      <c r="B14" s="57">
        <v>208</v>
      </c>
      <c r="C14" s="71">
        <v>242</v>
      </c>
      <c r="D14" s="72" t="s">
        <v>378</v>
      </c>
      <c r="E14" s="39">
        <v>72600000</v>
      </c>
      <c r="F14" s="39">
        <v>68970000</v>
      </c>
      <c r="G14" s="39"/>
      <c r="H14" s="39">
        <f t="shared" si="0"/>
        <v>3630000</v>
      </c>
      <c r="I14" s="54"/>
      <c r="J14" s="54"/>
      <c r="K14" s="54"/>
      <c r="L14" s="54"/>
      <c r="M14" s="54"/>
      <c r="N14" s="54"/>
      <c r="O14" s="54"/>
      <c r="P14" s="54"/>
    </row>
    <row r="15" spans="1:16" ht="14.25" customHeight="1" x14ac:dyDescent="0.25">
      <c r="A15" s="57">
        <v>6</v>
      </c>
      <c r="B15" s="57">
        <v>201</v>
      </c>
      <c r="C15" s="71">
        <v>243</v>
      </c>
      <c r="D15" s="72" t="s">
        <v>386</v>
      </c>
      <c r="E15" s="39">
        <v>80501728</v>
      </c>
      <c r="F15" s="39">
        <v>21091968</v>
      </c>
      <c r="G15" s="39"/>
      <c r="H15" s="39">
        <f t="shared" si="0"/>
        <v>59409760</v>
      </c>
      <c r="I15" s="54"/>
      <c r="J15" s="54"/>
      <c r="K15" s="54"/>
      <c r="L15" s="54"/>
      <c r="M15" s="54"/>
      <c r="N15" s="54"/>
      <c r="O15" s="54"/>
      <c r="P15" s="54"/>
    </row>
    <row r="16" spans="1:16" ht="14.25" customHeight="1" x14ac:dyDescent="0.25">
      <c r="A16" s="57">
        <v>6</v>
      </c>
      <c r="B16" s="57">
        <v>202</v>
      </c>
      <c r="C16" s="71">
        <v>244</v>
      </c>
      <c r="D16" s="72" t="s">
        <v>387</v>
      </c>
      <c r="E16" s="39">
        <v>103561443</v>
      </c>
      <c r="F16" s="39">
        <v>39498984</v>
      </c>
      <c r="G16" s="39"/>
      <c r="H16" s="39">
        <f t="shared" si="0"/>
        <v>64062459</v>
      </c>
      <c r="I16" s="54"/>
      <c r="J16" s="54"/>
      <c r="K16" s="54"/>
      <c r="L16" s="54"/>
      <c r="M16" s="54"/>
      <c r="N16" s="54"/>
      <c r="O16" s="54"/>
      <c r="P16" s="54"/>
    </row>
    <row r="17" spans="1:16" ht="14.25" customHeight="1" x14ac:dyDescent="0.25">
      <c r="A17" s="57">
        <v>6</v>
      </c>
      <c r="B17" s="57">
        <v>203</v>
      </c>
      <c r="C17" s="71">
        <v>245</v>
      </c>
      <c r="D17" s="72" t="s">
        <v>388</v>
      </c>
      <c r="E17" s="39">
        <v>72600000</v>
      </c>
      <c r="F17" s="39">
        <v>72600000</v>
      </c>
      <c r="G17" s="39"/>
      <c r="H17" s="39">
        <f t="shared" si="0"/>
        <v>0</v>
      </c>
      <c r="I17" s="54"/>
      <c r="J17" s="54"/>
      <c r="K17" s="54"/>
      <c r="L17" s="54"/>
      <c r="M17" s="54"/>
      <c r="N17" s="54"/>
      <c r="O17" s="54"/>
      <c r="P17" s="54"/>
    </row>
    <row r="18" spans="1:16" ht="14.25" customHeight="1" x14ac:dyDescent="0.25">
      <c r="A18" s="57">
        <v>6</v>
      </c>
      <c r="B18" s="57">
        <v>204</v>
      </c>
      <c r="C18" s="71">
        <v>246</v>
      </c>
      <c r="D18" s="72" t="s">
        <v>389</v>
      </c>
      <c r="E18" s="39">
        <v>99900000</v>
      </c>
      <c r="F18" s="39">
        <v>24975000</v>
      </c>
      <c r="G18" s="39"/>
      <c r="H18" s="39">
        <f t="shared" si="0"/>
        <v>74925000</v>
      </c>
      <c r="I18" s="54"/>
      <c r="J18" s="54"/>
      <c r="K18" s="54"/>
      <c r="L18" s="54"/>
      <c r="M18" s="54"/>
      <c r="N18" s="54"/>
      <c r="O18" s="54"/>
      <c r="P18" s="54"/>
    </row>
    <row r="19" spans="1:16" ht="14.25" customHeight="1" x14ac:dyDescent="0.25">
      <c r="A19" s="57">
        <v>6</v>
      </c>
      <c r="B19" s="57">
        <v>305</v>
      </c>
      <c r="C19" s="71">
        <v>339</v>
      </c>
      <c r="D19" s="72" t="s">
        <v>390</v>
      </c>
      <c r="E19" s="39">
        <v>150247000</v>
      </c>
      <c r="F19" s="39">
        <v>35802437.109999999</v>
      </c>
      <c r="G19" s="39"/>
      <c r="H19" s="39">
        <f t="shared" si="0"/>
        <v>114444562.89</v>
      </c>
      <c r="I19" s="54"/>
      <c r="J19" s="54"/>
      <c r="K19" s="54"/>
      <c r="L19" s="54"/>
      <c r="M19" s="54"/>
      <c r="N19" s="54"/>
      <c r="O19" s="54"/>
      <c r="P19" s="54"/>
    </row>
    <row r="20" spans="1:16" ht="14.25" customHeight="1" x14ac:dyDescent="0.25">
      <c r="A20" s="57">
        <v>6</v>
      </c>
      <c r="B20" s="57">
        <v>306</v>
      </c>
      <c r="C20" s="71">
        <v>340</v>
      </c>
      <c r="D20" s="72" t="s">
        <v>391</v>
      </c>
      <c r="E20" s="39">
        <v>98000000</v>
      </c>
      <c r="F20" s="39">
        <v>24501184</v>
      </c>
      <c r="G20" s="39"/>
      <c r="H20" s="39">
        <f t="shared" si="0"/>
        <v>73498816</v>
      </c>
      <c r="I20" s="54"/>
      <c r="J20" s="54"/>
      <c r="K20" s="54"/>
      <c r="L20" s="54"/>
      <c r="M20" s="54"/>
      <c r="N20" s="54"/>
      <c r="O20" s="54"/>
      <c r="P20" s="54"/>
    </row>
    <row r="21" spans="1:16" ht="14.25" customHeight="1" x14ac:dyDescent="0.25">
      <c r="A21" s="57">
        <v>6</v>
      </c>
      <c r="B21" s="57">
        <v>307</v>
      </c>
      <c r="C21" s="71">
        <v>341</v>
      </c>
      <c r="D21" s="72" t="s">
        <v>392</v>
      </c>
      <c r="E21" s="39">
        <v>84575196</v>
      </c>
      <c r="F21" s="39">
        <v>21987496</v>
      </c>
      <c r="G21" s="39"/>
      <c r="H21" s="39">
        <f t="shared" si="0"/>
        <v>62587700</v>
      </c>
      <c r="I21" s="54"/>
      <c r="J21" s="54"/>
      <c r="K21" s="54"/>
      <c r="L21" s="54"/>
      <c r="M21" s="54"/>
      <c r="N21" s="54"/>
      <c r="O21" s="54"/>
      <c r="P21" s="54"/>
    </row>
    <row r="22" spans="1:16" ht="14.25" customHeight="1" x14ac:dyDescent="0.25">
      <c r="A22" s="57">
        <v>6</v>
      </c>
      <c r="B22" s="57">
        <v>308</v>
      </c>
      <c r="C22" s="71">
        <v>342</v>
      </c>
      <c r="D22" s="72" t="s">
        <v>388</v>
      </c>
      <c r="E22" s="39">
        <v>72600000</v>
      </c>
      <c r="F22" s="39">
        <v>72600000</v>
      </c>
      <c r="G22" s="39"/>
      <c r="H22" s="39">
        <f t="shared" si="0"/>
        <v>0</v>
      </c>
      <c r="I22" s="54"/>
      <c r="J22" s="54"/>
      <c r="K22" s="54"/>
      <c r="L22" s="54"/>
      <c r="M22" s="54"/>
      <c r="N22" s="54"/>
      <c r="O22" s="54"/>
      <c r="P22" s="54"/>
    </row>
    <row r="23" spans="1:16" ht="14.25" customHeight="1" x14ac:dyDescent="0.25">
      <c r="A23" s="58">
        <v>6</v>
      </c>
      <c r="B23" s="58">
        <v>301</v>
      </c>
      <c r="C23" s="71">
        <v>343</v>
      </c>
      <c r="D23" s="72" t="s">
        <v>393</v>
      </c>
      <c r="E23" s="107">
        <v>72600000</v>
      </c>
      <c r="F23" s="107">
        <v>72600000</v>
      </c>
      <c r="G23" s="107"/>
      <c r="H23" s="107">
        <f t="shared" si="0"/>
        <v>0</v>
      </c>
      <c r="I23" s="93"/>
      <c r="J23" s="30"/>
      <c r="K23" s="30"/>
      <c r="L23" s="30"/>
      <c r="M23" s="30"/>
      <c r="N23" s="30"/>
      <c r="O23" s="30"/>
      <c r="P23" s="30"/>
    </row>
    <row r="24" spans="1:16" ht="14.25" customHeight="1" x14ac:dyDescent="0.25">
      <c r="A24" s="57">
        <v>6</v>
      </c>
      <c r="B24" s="57">
        <v>302</v>
      </c>
      <c r="C24" s="71">
        <v>344</v>
      </c>
      <c r="D24" s="72" t="s">
        <v>394</v>
      </c>
      <c r="E24" s="39">
        <v>99200000</v>
      </c>
      <c r="F24" s="39">
        <v>24200000</v>
      </c>
      <c r="G24" s="39"/>
      <c r="H24" s="39">
        <f t="shared" si="0"/>
        <v>75000000</v>
      </c>
      <c r="I24" s="54"/>
      <c r="J24" s="54"/>
      <c r="K24" s="54"/>
      <c r="L24" s="54"/>
      <c r="M24" s="54"/>
      <c r="N24" s="54"/>
      <c r="O24" s="54"/>
      <c r="P24" s="54"/>
    </row>
    <row r="25" spans="1:16" ht="14.25" customHeight="1" x14ac:dyDescent="0.25">
      <c r="A25" s="57">
        <v>6</v>
      </c>
      <c r="B25" s="57">
        <v>303</v>
      </c>
      <c r="C25" s="71">
        <v>345</v>
      </c>
      <c r="D25" s="72" t="s">
        <v>395</v>
      </c>
      <c r="E25" s="39">
        <v>99200000</v>
      </c>
      <c r="F25" s="39">
        <v>25000000</v>
      </c>
      <c r="G25" s="39"/>
      <c r="H25" s="39">
        <f t="shared" si="0"/>
        <v>74200000</v>
      </c>
      <c r="I25" s="54"/>
      <c r="J25" s="54"/>
      <c r="K25" s="54"/>
      <c r="L25" s="54"/>
      <c r="M25" s="54"/>
      <c r="N25" s="54"/>
      <c r="O25" s="54"/>
      <c r="P25" s="54"/>
    </row>
    <row r="26" spans="1:16" ht="14.25" customHeight="1" x14ac:dyDescent="0.25">
      <c r="A26" s="57">
        <v>6</v>
      </c>
      <c r="B26" s="57">
        <v>304</v>
      </c>
      <c r="C26" s="71">
        <v>346</v>
      </c>
      <c r="D26" s="72" t="s">
        <v>396</v>
      </c>
      <c r="E26" s="39">
        <v>99200000</v>
      </c>
      <c r="F26" s="39">
        <v>24800000</v>
      </c>
      <c r="G26" s="39"/>
      <c r="H26" s="39">
        <f t="shared" si="0"/>
        <v>74400000</v>
      </c>
      <c r="I26" s="54"/>
      <c r="J26" s="54"/>
      <c r="K26" s="54"/>
      <c r="L26" s="54"/>
      <c r="M26" s="54"/>
      <c r="N26" s="54"/>
      <c r="O26" s="54"/>
      <c r="P26" s="54"/>
    </row>
    <row r="27" spans="1:16" ht="14.25" customHeight="1" x14ac:dyDescent="0.25">
      <c r="A27" s="57">
        <v>6</v>
      </c>
      <c r="B27" s="57">
        <v>405</v>
      </c>
      <c r="C27" s="71">
        <v>439</v>
      </c>
      <c r="D27" s="72" t="s">
        <v>105</v>
      </c>
      <c r="E27" s="39">
        <v>98000000</v>
      </c>
      <c r="F27" s="39">
        <v>24500000</v>
      </c>
      <c r="G27" s="39"/>
      <c r="H27" s="39">
        <f t="shared" si="0"/>
        <v>73500000</v>
      </c>
      <c r="I27" s="54"/>
      <c r="J27" s="54"/>
      <c r="K27" s="54"/>
      <c r="L27" s="54"/>
      <c r="M27" s="54"/>
      <c r="N27" s="54"/>
      <c r="O27" s="54"/>
      <c r="P27" s="54"/>
    </row>
    <row r="28" spans="1:16" ht="14.25" customHeight="1" x14ac:dyDescent="0.25">
      <c r="A28" s="57">
        <v>6</v>
      </c>
      <c r="B28" s="57">
        <v>406</v>
      </c>
      <c r="C28" s="71">
        <v>440</v>
      </c>
      <c r="D28" s="72" t="s">
        <v>397</v>
      </c>
      <c r="E28" s="39">
        <v>99200000</v>
      </c>
      <c r="F28" s="39">
        <v>26330439</v>
      </c>
      <c r="G28" s="39"/>
      <c r="H28" s="39">
        <f t="shared" si="0"/>
        <v>72869561</v>
      </c>
      <c r="I28" s="54"/>
      <c r="J28" s="54"/>
      <c r="K28" s="54"/>
      <c r="L28" s="54"/>
      <c r="M28" s="54"/>
      <c r="N28" s="54"/>
      <c r="O28" s="54"/>
      <c r="P28" s="54"/>
    </row>
    <row r="29" spans="1:16" ht="14.25" customHeight="1" x14ac:dyDescent="0.25">
      <c r="A29" s="57">
        <v>6</v>
      </c>
      <c r="B29" s="57">
        <v>407</v>
      </c>
      <c r="C29" s="71">
        <v>441</v>
      </c>
      <c r="D29" s="72" t="s">
        <v>398</v>
      </c>
      <c r="E29" s="39">
        <v>147944918</v>
      </c>
      <c r="F29" s="39">
        <v>19634000</v>
      </c>
      <c r="G29" s="39"/>
      <c r="H29" s="39">
        <f t="shared" si="0"/>
        <v>128310918</v>
      </c>
      <c r="I29" s="54"/>
      <c r="J29" s="54"/>
      <c r="K29" s="54"/>
      <c r="L29" s="54"/>
      <c r="M29" s="54"/>
      <c r="N29" s="54"/>
      <c r="O29" s="54"/>
      <c r="P29" s="54"/>
    </row>
    <row r="30" spans="1:16" ht="14.25" customHeight="1" x14ac:dyDescent="0.25">
      <c r="A30" s="57">
        <v>6</v>
      </c>
      <c r="B30" s="57">
        <v>408</v>
      </c>
      <c r="C30" s="71">
        <v>442</v>
      </c>
      <c r="D30" s="72" t="s">
        <v>399</v>
      </c>
      <c r="E30" s="39">
        <v>150247000</v>
      </c>
      <c r="F30" s="39">
        <v>14400000</v>
      </c>
      <c r="G30" s="39"/>
      <c r="H30" s="39">
        <f t="shared" si="0"/>
        <v>135847000</v>
      </c>
      <c r="I30" s="54"/>
      <c r="J30" s="54"/>
      <c r="K30" s="54"/>
      <c r="L30" s="54"/>
      <c r="M30" s="54"/>
      <c r="N30" s="54"/>
      <c r="O30" s="54"/>
      <c r="P30" s="54"/>
    </row>
    <row r="31" spans="1:16" ht="14.25" customHeight="1" x14ac:dyDescent="0.25">
      <c r="A31" s="57">
        <v>6</v>
      </c>
      <c r="B31" s="57">
        <v>401</v>
      </c>
      <c r="C31" s="71">
        <v>443</v>
      </c>
      <c r="D31" s="72" t="s">
        <v>400</v>
      </c>
      <c r="E31" s="39">
        <v>107999785</v>
      </c>
      <c r="F31" s="39">
        <v>0</v>
      </c>
      <c r="G31" s="39">
        <v>90000000</v>
      </c>
      <c r="H31" s="39">
        <f t="shared" si="0"/>
        <v>17999785</v>
      </c>
      <c r="I31" s="54"/>
      <c r="J31" s="54"/>
      <c r="K31" s="54"/>
      <c r="L31" s="54"/>
      <c r="M31" s="54"/>
      <c r="N31" s="54"/>
      <c r="O31" s="54"/>
      <c r="P31" s="54"/>
    </row>
    <row r="32" spans="1:16" ht="14.25" customHeight="1" x14ac:dyDescent="0.25">
      <c r="A32" s="57">
        <v>6</v>
      </c>
      <c r="B32" s="57">
        <v>402</v>
      </c>
      <c r="C32" s="71">
        <v>444</v>
      </c>
      <c r="D32" s="72" t="s">
        <v>401</v>
      </c>
      <c r="E32" s="39">
        <v>72600000</v>
      </c>
      <c r="F32" s="39">
        <v>72600000</v>
      </c>
      <c r="G32" s="39"/>
      <c r="H32" s="39">
        <f t="shared" si="0"/>
        <v>0</v>
      </c>
      <c r="I32" s="54"/>
      <c r="J32" s="54"/>
      <c r="K32" s="54"/>
      <c r="L32" s="54"/>
      <c r="M32" s="54"/>
      <c r="N32" s="54"/>
      <c r="O32" s="54"/>
      <c r="P32" s="54"/>
    </row>
    <row r="33" spans="1:16" ht="14.25" customHeight="1" x14ac:dyDescent="0.25">
      <c r="A33" s="57">
        <v>6</v>
      </c>
      <c r="B33" s="57">
        <v>403</v>
      </c>
      <c r="C33" s="71">
        <v>445</v>
      </c>
      <c r="D33" s="72" t="s">
        <v>401</v>
      </c>
      <c r="E33" s="39">
        <v>72600000</v>
      </c>
      <c r="F33" s="39">
        <v>72600000</v>
      </c>
      <c r="G33" s="39"/>
      <c r="H33" s="39">
        <f t="shared" si="0"/>
        <v>0</v>
      </c>
      <c r="I33" s="54"/>
      <c r="J33" s="54"/>
      <c r="K33" s="54"/>
      <c r="L33" s="54"/>
      <c r="M33" s="54"/>
      <c r="N33" s="54"/>
      <c r="O33" s="54"/>
      <c r="P33" s="54"/>
    </row>
    <row r="34" spans="1:16" ht="14.25" customHeight="1" x14ac:dyDescent="0.25">
      <c r="A34" s="57">
        <v>6</v>
      </c>
      <c r="B34" s="57">
        <v>404</v>
      </c>
      <c r="C34" s="71">
        <v>446</v>
      </c>
      <c r="D34" s="72" t="s">
        <v>402</v>
      </c>
      <c r="E34" s="39">
        <v>98000000</v>
      </c>
      <c r="F34" s="39">
        <v>24502000</v>
      </c>
      <c r="G34" s="39"/>
      <c r="H34" s="39">
        <f t="shared" si="0"/>
        <v>73498000</v>
      </c>
      <c r="I34" s="54"/>
      <c r="J34" s="54"/>
      <c r="K34" s="54"/>
      <c r="L34" s="54"/>
      <c r="M34" s="54"/>
      <c r="N34" s="54"/>
      <c r="O34" s="54"/>
      <c r="P34" s="54"/>
    </row>
    <row r="35" spans="1:16" ht="14.25" customHeight="1" x14ac:dyDescent="0.25">
      <c r="A35" s="57">
        <v>6</v>
      </c>
      <c r="B35" s="57">
        <v>505</v>
      </c>
      <c r="C35" s="71">
        <v>539</v>
      </c>
      <c r="D35" s="72" t="s">
        <v>403</v>
      </c>
      <c r="E35" s="39">
        <v>98000000</v>
      </c>
      <c r="F35" s="39">
        <v>24502157</v>
      </c>
      <c r="G35" s="39"/>
      <c r="H35" s="39">
        <f t="shared" si="0"/>
        <v>73497843</v>
      </c>
      <c r="I35" s="54"/>
      <c r="J35" s="54"/>
      <c r="K35" s="54"/>
      <c r="L35" s="54"/>
      <c r="M35" s="54"/>
      <c r="N35" s="54"/>
      <c r="O35" s="54"/>
      <c r="P35" s="54"/>
    </row>
    <row r="36" spans="1:16" ht="14.25" customHeight="1" x14ac:dyDescent="0.25">
      <c r="A36" s="57">
        <v>6</v>
      </c>
      <c r="B36" s="57">
        <v>506</v>
      </c>
      <c r="C36" s="71">
        <v>540</v>
      </c>
      <c r="D36" s="72" t="s">
        <v>404</v>
      </c>
      <c r="E36" s="39">
        <v>85950696</v>
      </c>
      <c r="F36" s="39">
        <v>56434725</v>
      </c>
      <c r="G36" s="39"/>
      <c r="H36" s="39">
        <f t="shared" si="0"/>
        <v>29515971</v>
      </c>
      <c r="I36" s="54"/>
      <c r="J36" s="54"/>
      <c r="K36" s="54"/>
      <c r="L36" s="54"/>
      <c r="M36" s="54"/>
      <c r="N36" s="54"/>
      <c r="O36" s="54"/>
      <c r="P36" s="54"/>
    </row>
    <row r="37" spans="1:16" ht="14.25" customHeight="1" x14ac:dyDescent="0.25">
      <c r="A37" s="57">
        <v>6</v>
      </c>
      <c r="B37" s="57">
        <v>507</v>
      </c>
      <c r="C37" s="71">
        <v>541</v>
      </c>
      <c r="D37" s="72" t="s">
        <v>341</v>
      </c>
      <c r="E37" s="39">
        <v>85950696</v>
      </c>
      <c r="F37" s="39">
        <v>23062788</v>
      </c>
      <c r="G37" s="39"/>
      <c r="H37" s="39">
        <f t="shared" si="0"/>
        <v>62887908</v>
      </c>
      <c r="I37" s="54"/>
      <c r="J37" s="54"/>
      <c r="K37" s="54"/>
      <c r="L37" s="54"/>
      <c r="M37" s="54"/>
      <c r="N37" s="54"/>
      <c r="O37" s="54"/>
      <c r="P37" s="54"/>
    </row>
    <row r="38" spans="1:16" ht="14.25" customHeight="1" x14ac:dyDescent="0.25">
      <c r="A38" s="57">
        <v>6</v>
      </c>
      <c r="B38" s="57">
        <v>508</v>
      </c>
      <c r="C38" s="71">
        <v>542</v>
      </c>
      <c r="D38" s="72" t="s">
        <v>304</v>
      </c>
      <c r="E38" s="39">
        <v>72600000</v>
      </c>
      <c r="F38" s="39">
        <v>72600000</v>
      </c>
      <c r="G38" s="39"/>
      <c r="H38" s="39">
        <f t="shared" si="0"/>
        <v>0</v>
      </c>
      <c r="I38" s="54"/>
      <c r="J38" s="54"/>
      <c r="K38" s="54"/>
      <c r="L38" s="54"/>
      <c r="M38" s="54"/>
      <c r="N38" s="54"/>
      <c r="O38" s="54"/>
      <c r="P38" s="54"/>
    </row>
    <row r="39" spans="1:16" ht="14.25" customHeight="1" x14ac:dyDescent="0.25">
      <c r="A39" s="57">
        <v>6</v>
      </c>
      <c r="B39" s="57">
        <v>501</v>
      </c>
      <c r="C39" s="71">
        <v>543</v>
      </c>
      <c r="D39" s="72" t="s">
        <v>405</v>
      </c>
      <c r="E39" s="39">
        <v>95500000</v>
      </c>
      <c r="F39" s="39">
        <v>25325000</v>
      </c>
      <c r="G39" s="39"/>
      <c r="H39" s="39">
        <f t="shared" si="0"/>
        <v>70175000</v>
      </c>
      <c r="I39" s="54"/>
      <c r="J39" s="54"/>
      <c r="K39" s="54"/>
      <c r="L39" s="54"/>
      <c r="M39" s="54"/>
      <c r="N39" s="54"/>
      <c r="O39" s="54"/>
      <c r="P39" s="54"/>
    </row>
    <row r="40" spans="1:16" ht="14.25" customHeight="1" x14ac:dyDescent="0.25">
      <c r="A40" s="57">
        <v>6</v>
      </c>
      <c r="B40" s="57">
        <v>502</v>
      </c>
      <c r="C40" s="71">
        <v>544</v>
      </c>
      <c r="D40" s="72" t="s">
        <v>406</v>
      </c>
      <c r="E40" s="39">
        <v>98000000</v>
      </c>
      <c r="F40" s="39">
        <v>35700008</v>
      </c>
      <c r="G40" s="39"/>
      <c r="H40" s="39">
        <f t="shared" si="0"/>
        <v>62299992</v>
      </c>
      <c r="I40" s="54"/>
      <c r="J40" s="54"/>
      <c r="K40" s="54"/>
      <c r="L40" s="54"/>
      <c r="M40" s="54"/>
      <c r="N40" s="54"/>
      <c r="O40" s="54"/>
      <c r="P40" s="54"/>
    </row>
    <row r="41" spans="1:16" ht="14.25" customHeight="1" x14ac:dyDescent="0.25">
      <c r="A41" s="57">
        <v>6</v>
      </c>
      <c r="B41" s="57">
        <v>503</v>
      </c>
      <c r="C41" s="71">
        <v>545</v>
      </c>
      <c r="D41" s="72" t="s">
        <v>407</v>
      </c>
      <c r="E41" s="39">
        <v>85950696</v>
      </c>
      <c r="F41" s="39">
        <v>21487674</v>
      </c>
      <c r="G41" s="39"/>
      <c r="H41" s="39">
        <f t="shared" si="0"/>
        <v>64463022</v>
      </c>
      <c r="I41" s="54"/>
      <c r="J41" s="54"/>
      <c r="K41" s="54"/>
      <c r="L41" s="54"/>
      <c r="M41" s="54"/>
      <c r="N41" s="54"/>
      <c r="O41" s="54"/>
      <c r="P41" s="54"/>
    </row>
    <row r="42" spans="1:16" ht="14.25" customHeight="1" x14ac:dyDescent="0.25">
      <c r="A42" s="57">
        <v>6</v>
      </c>
      <c r="B42" s="57">
        <v>504</v>
      </c>
      <c r="C42" s="71">
        <v>546</v>
      </c>
      <c r="D42" s="72" t="s">
        <v>408</v>
      </c>
      <c r="E42" s="39">
        <v>44383475</v>
      </c>
      <c r="F42" s="39">
        <v>28773049.120000001</v>
      </c>
      <c r="G42" s="39"/>
      <c r="H42" s="39">
        <f t="shared" si="0"/>
        <v>15610425.879999999</v>
      </c>
      <c r="I42" s="54"/>
      <c r="J42" s="54"/>
      <c r="K42" s="54"/>
      <c r="L42" s="54"/>
      <c r="M42" s="54"/>
      <c r="N42" s="54"/>
      <c r="O42" s="54"/>
      <c r="P42" s="54"/>
    </row>
    <row r="43" spans="1:16" ht="14.25" customHeight="1" x14ac:dyDescent="0.25">
      <c r="A43" s="57">
        <v>6</v>
      </c>
      <c r="B43" s="57">
        <v>605</v>
      </c>
      <c r="C43" s="71">
        <v>639</v>
      </c>
      <c r="D43" s="72" t="s">
        <v>378</v>
      </c>
      <c r="E43" s="39">
        <v>72600000</v>
      </c>
      <c r="F43" s="39">
        <v>68970000</v>
      </c>
      <c r="G43" s="39"/>
      <c r="H43" s="39">
        <f t="shared" si="0"/>
        <v>3630000</v>
      </c>
      <c r="I43" s="54"/>
      <c r="J43" s="54"/>
      <c r="K43" s="54"/>
      <c r="L43" s="54"/>
      <c r="M43" s="54"/>
      <c r="N43" s="54"/>
      <c r="O43" s="54"/>
      <c r="P43" s="54"/>
    </row>
    <row r="44" spans="1:16" ht="14.25" customHeight="1" x14ac:dyDescent="0.25">
      <c r="A44" s="57">
        <v>6</v>
      </c>
      <c r="B44" s="57">
        <v>606</v>
      </c>
      <c r="C44" s="71">
        <v>640</v>
      </c>
      <c r="D44" s="72" t="s">
        <v>409</v>
      </c>
      <c r="E44" s="39">
        <v>157500000</v>
      </c>
      <c r="F44" s="39">
        <v>25750000</v>
      </c>
      <c r="G44" s="39"/>
      <c r="H44" s="39">
        <f t="shared" si="0"/>
        <v>131750000</v>
      </c>
      <c r="I44" s="54"/>
      <c r="J44" s="54"/>
      <c r="K44" s="54"/>
      <c r="L44" s="54"/>
      <c r="M44" s="54"/>
      <c r="N44" s="54"/>
      <c r="O44" s="54"/>
      <c r="P44" s="54"/>
    </row>
    <row r="45" spans="1:16" ht="14.25" customHeight="1" x14ac:dyDescent="0.25">
      <c r="A45" s="57">
        <v>6</v>
      </c>
      <c r="B45" s="57">
        <v>607</v>
      </c>
      <c r="C45" s="71">
        <v>641</v>
      </c>
      <c r="D45" s="72" t="s">
        <v>410</v>
      </c>
      <c r="E45" s="39">
        <v>117500000</v>
      </c>
      <c r="F45" s="39">
        <v>29400000</v>
      </c>
      <c r="G45" s="39"/>
      <c r="H45" s="39">
        <f t="shared" si="0"/>
        <v>88100000</v>
      </c>
      <c r="I45" s="54"/>
      <c r="J45" s="54"/>
      <c r="K45" s="54"/>
      <c r="L45" s="54"/>
      <c r="M45" s="54"/>
      <c r="N45" s="54"/>
      <c r="O45" s="54"/>
      <c r="P45" s="54"/>
    </row>
    <row r="46" spans="1:16" ht="14.25" customHeight="1" x14ac:dyDescent="0.25">
      <c r="A46" s="57">
        <v>6</v>
      </c>
      <c r="B46" s="57">
        <v>608</v>
      </c>
      <c r="C46" s="71">
        <v>642</v>
      </c>
      <c r="D46" s="72" t="s">
        <v>411</v>
      </c>
      <c r="E46" s="39">
        <v>75500000</v>
      </c>
      <c r="F46" s="39">
        <v>75570000</v>
      </c>
      <c r="G46" s="39"/>
      <c r="H46" s="39">
        <f t="shared" si="0"/>
        <v>-70000</v>
      </c>
      <c r="I46" s="54"/>
      <c r="J46" s="54"/>
      <c r="K46" s="54"/>
      <c r="L46" s="54"/>
      <c r="M46" s="54"/>
      <c r="N46" s="54"/>
      <c r="O46" s="54"/>
      <c r="P46" s="54"/>
    </row>
    <row r="47" spans="1:16" ht="14.25" customHeight="1" x14ac:dyDescent="0.25">
      <c r="A47" s="57">
        <v>6</v>
      </c>
      <c r="B47" s="57">
        <v>601</v>
      </c>
      <c r="C47" s="71">
        <v>643</v>
      </c>
      <c r="D47" s="72" t="s">
        <v>412</v>
      </c>
      <c r="E47" s="39">
        <v>95150000</v>
      </c>
      <c r="F47" s="39">
        <v>23790000</v>
      </c>
      <c r="G47" s="39"/>
      <c r="H47" s="39">
        <f t="shared" si="0"/>
        <v>71360000</v>
      </c>
      <c r="I47" s="54"/>
      <c r="J47" s="54"/>
      <c r="K47" s="54"/>
      <c r="L47" s="54"/>
      <c r="M47" s="54"/>
      <c r="N47" s="54"/>
      <c r="O47" s="54"/>
      <c r="P47" s="54"/>
    </row>
    <row r="48" spans="1:16" ht="14.25" customHeight="1" x14ac:dyDescent="0.25">
      <c r="A48" s="57">
        <v>6</v>
      </c>
      <c r="B48" s="57">
        <v>602</v>
      </c>
      <c r="C48" s="71">
        <v>644</v>
      </c>
      <c r="D48" s="72" t="s">
        <v>404</v>
      </c>
      <c r="E48" s="39">
        <v>86050696</v>
      </c>
      <c r="F48" s="39">
        <v>26566275</v>
      </c>
      <c r="G48" s="39"/>
      <c r="H48" s="39">
        <f t="shared" si="0"/>
        <v>59484421</v>
      </c>
      <c r="I48" s="54"/>
      <c r="J48" s="54"/>
      <c r="K48" s="54"/>
      <c r="L48" s="54"/>
      <c r="M48" s="54"/>
      <c r="N48" s="54"/>
      <c r="O48" s="54"/>
      <c r="P48" s="54"/>
    </row>
    <row r="49" spans="1:16" ht="14.25" customHeight="1" x14ac:dyDescent="0.25">
      <c r="A49" s="57">
        <v>6</v>
      </c>
      <c r="B49" s="57">
        <v>603</v>
      </c>
      <c r="C49" s="71">
        <v>645</v>
      </c>
      <c r="D49" s="72" t="s">
        <v>413</v>
      </c>
      <c r="E49" s="39">
        <v>147944918</v>
      </c>
      <c r="F49" s="39">
        <v>44383500</v>
      </c>
      <c r="G49" s="39"/>
      <c r="H49" s="39">
        <f t="shared" si="0"/>
        <v>103561418</v>
      </c>
      <c r="I49" s="54"/>
      <c r="J49" s="54"/>
      <c r="K49" s="54"/>
      <c r="L49" s="54"/>
      <c r="M49" s="54"/>
      <c r="N49" s="54"/>
      <c r="O49" s="54"/>
      <c r="P49" s="54"/>
    </row>
    <row r="50" spans="1:16" ht="14.25" customHeight="1" x14ac:dyDescent="0.25">
      <c r="A50" s="57">
        <v>6</v>
      </c>
      <c r="B50" s="57">
        <v>604</v>
      </c>
      <c r="C50" s="71">
        <v>646</v>
      </c>
      <c r="D50" s="72" t="s">
        <v>414</v>
      </c>
      <c r="E50" s="39">
        <v>147944918</v>
      </c>
      <c r="F50" s="39">
        <v>21648000</v>
      </c>
      <c r="G50" s="39"/>
      <c r="H50" s="39">
        <f t="shared" si="0"/>
        <v>126296918</v>
      </c>
      <c r="I50" s="54"/>
      <c r="J50" s="54"/>
      <c r="K50" s="54"/>
      <c r="L50" s="54"/>
      <c r="M50" s="54"/>
      <c r="N50" s="54"/>
      <c r="O50" s="54"/>
      <c r="P50" s="54"/>
    </row>
    <row r="51" spans="1:16" ht="14.25" customHeight="1" x14ac:dyDescent="0.25">
      <c r="A51" s="57">
        <v>6</v>
      </c>
      <c r="B51" s="57">
        <v>705</v>
      </c>
      <c r="C51" s="71">
        <v>739</v>
      </c>
      <c r="D51" s="72" t="s">
        <v>415</v>
      </c>
      <c r="E51" s="39">
        <v>98000000</v>
      </c>
      <c r="F51" s="39">
        <v>48008600</v>
      </c>
      <c r="G51" s="39"/>
      <c r="H51" s="39">
        <f t="shared" si="0"/>
        <v>49991400</v>
      </c>
      <c r="I51" s="54"/>
      <c r="J51" s="54"/>
      <c r="K51" s="54"/>
      <c r="L51" s="54"/>
      <c r="M51" s="54"/>
      <c r="N51" s="54"/>
      <c r="O51" s="54"/>
      <c r="P51" s="54"/>
    </row>
    <row r="52" spans="1:16" ht="14.25" customHeight="1" x14ac:dyDescent="0.25">
      <c r="A52" s="57">
        <v>6</v>
      </c>
      <c r="B52" s="57">
        <v>706</v>
      </c>
      <c r="C52" s="71">
        <v>740</v>
      </c>
      <c r="D52" s="72" t="s">
        <v>416</v>
      </c>
      <c r="E52" s="39">
        <v>147944918</v>
      </c>
      <c r="F52" s="39">
        <v>23800000</v>
      </c>
      <c r="G52" s="39"/>
      <c r="H52" s="39">
        <f t="shared" si="0"/>
        <v>124144918</v>
      </c>
      <c r="I52" s="54"/>
      <c r="J52" s="54"/>
      <c r="K52" s="54"/>
      <c r="L52" s="54"/>
      <c r="M52" s="54"/>
      <c r="N52" s="54"/>
      <c r="O52" s="54"/>
      <c r="P52" s="54"/>
    </row>
    <row r="53" spans="1:16" ht="14.25" customHeight="1" x14ac:dyDescent="0.25">
      <c r="A53" s="57">
        <v>6</v>
      </c>
      <c r="B53" s="57">
        <v>707</v>
      </c>
      <c r="C53" s="71">
        <v>741</v>
      </c>
      <c r="D53" s="72" t="s">
        <v>417</v>
      </c>
      <c r="E53" s="39">
        <v>98000000</v>
      </c>
      <c r="F53" s="39">
        <v>24499990</v>
      </c>
      <c r="G53" s="39"/>
      <c r="H53" s="39">
        <f t="shared" si="0"/>
        <v>73500010</v>
      </c>
      <c r="I53" s="54"/>
      <c r="J53" s="54"/>
      <c r="K53" s="54"/>
      <c r="L53" s="54"/>
      <c r="M53" s="54"/>
      <c r="N53" s="54"/>
      <c r="O53" s="54"/>
      <c r="P53" s="54"/>
    </row>
    <row r="54" spans="1:16" ht="14.25" customHeight="1" x14ac:dyDescent="0.25">
      <c r="A54" s="57">
        <v>6</v>
      </c>
      <c r="B54" s="57">
        <v>708</v>
      </c>
      <c r="C54" s="71">
        <v>742</v>
      </c>
      <c r="D54" s="72" t="s">
        <v>418</v>
      </c>
      <c r="E54" s="39">
        <v>104676000</v>
      </c>
      <c r="F54" s="39">
        <v>81000000</v>
      </c>
      <c r="G54" s="39"/>
      <c r="H54" s="39">
        <f t="shared" si="0"/>
        <v>23676000</v>
      </c>
      <c r="I54" s="54"/>
      <c r="J54" s="54"/>
      <c r="K54" s="54"/>
      <c r="L54" s="54"/>
      <c r="M54" s="54"/>
      <c r="N54" s="54"/>
      <c r="O54" s="54"/>
      <c r="P54" s="54"/>
    </row>
    <row r="55" spans="1:16" ht="14.25" customHeight="1" x14ac:dyDescent="0.25">
      <c r="A55" s="57">
        <v>6</v>
      </c>
      <c r="B55" s="57">
        <v>702</v>
      </c>
      <c r="C55" s="71">
        <v>744</v>
      </c>
      <c r="D55" s="72" t="s">
        <v>419</v>
      </c>
      <c r="E55" s="39">
        <v>150247000</v>
      </c>
      <c r="F55" s="39">
        <v>33700000</v>
      </c>
      <c r="G55" s="39"/>
      <c r="H55" s="39">
        <f t="shared" si="0"/>
        <v>116547000</v>
      </c>
      <c r="I55" s="54"/>
      <c r="J55" s="54"/>
      <c r="K55" s="54"/>
      <c r="L55" s="54"/>
      <c r="M55" s="54"/>
      <c r="N55" s="54"/>
      <c r="O55" s="54"/>
      <c r="P55" s="54"/>
    </row>
    <row r="56" spans="1:16" ht="14.25" customHeight="1" x14ac:dyDescent="0.25">
      <c r="A56" s="57">
        <v>6</v>
      </c>
      <c r="B56" s="57">
        <v>703</v>
      </c>
      <c r="C56" s="71">
        <v>745</v>
      </c>
      <c r="D56" s="72" t="s">
        <v>420</v>
      </c>
      <c r="E56" s="39">
        <v>98000000</v>
      </c>
      <c r="F56" s="39">
        <v>24504000</v>
      </c>
      <c r="G56" s="39"/>
      <c r="H56" s="39">
        <f t="shared" si="0"/>
        <v>73496000</v>
      </c>
      <c r="I56" s="54"/>
      <c r="J56" s="54"/>
      <c r="K56" s="54"/>
      <c r="L56" s="54"/>
      <c r="M56" s="54"/>
      <c r="N56" s="54"/>
      <c r="O56" s="54"/>
      <c r="P56" s="54"/>
    </row>
    <row r="57" spans="1:16" ht="14.25" customHeight="1" x14ac:dyDescent="0.25">
      <c r="A57" s="57">
        <v>6</v>
      </c>
      <c r="B57" s="57">
        <v>704</v>
      </c>
      <c r="C57" s="71">
        <v>746</v>
      </c>
      <c r="D57" s="72" t="s">
        <v>248</v>
      </c>
      <c r="E57" s="39">
        <v>98000000</v>
      </c>
      <c r="F57" s="39">
        <v>24501896</v>
      </c>
      <c r="G57" s="39"/>
      <c r="H57" s="39">
        <f t="shared" si="0"/>
        <v>73498104</v>
      </c>
      <c r="I57" s="54"/>
      <c r="J57" s="54"/>
      <c r="K57" s="54"/>
      <c r="L57" s="54"/>
      <c r="M57" s="54"/>
      <c r="N57" s="54"/>
      <c r="O57" s="54"/>
      <c r="P57" s="54"/>
    </row>
    <row r="58" spans="1:16" ht="14.25" customHeight="1" x14ac:dyDescent="0.25">
      <c r="A58" s="57">
        <v>6</v>
      </c>
      <c r="B58" s="57">
        <v>805</v>
      </c>
      <c r="C58" s="71">
        <v>839</v>
      </c>
      <c r="D58" s="72" t="s">
        <v>421</v>
      </c>
      <c r="E58" s="39">
        <v>147944918</v>
      </c>
      <c r="F58" s="39">
        <v>26350000</v>
      </c>
      <c r="G58" s="39"/>
      <c r="H58" s="39">
        <f t="shared" si="0"/>
        <v>121594918</v>
      </c>
      <c r="I58" s="54"/>
      <c r="J58" s="54"/>
      <c r="K58" s="54"/>
      <c r="L58" s="54"/>
      <c r="M58" s="54"/>
      <c r="N58" s="54"/>
      <c r="O58" s="54"/>
      <c r="P58" s="54"/>
    </row>
    <row r="59" spans="1:16" ht="14.25" customHeight="1" x14ac:dyDescent="0.25">
      <c r="A59" s="57">
        <v>6</v>
      </c>
      <c r="B59" s="57">
        <v>806</v>
      </c>
      <c r="C59" s="71">
        <v>840</v>
      </c>
      <c r="D59" s="72" t="s">
        <v>422</v>
      </c>
      <c r="E59" s="39">
        <v>88470992</v>
      </c>
      <c r="F59" s="39">
        <v>22142762</v>
      </c>
      <c r="G59" s="39"/>
      <c r="H59" s="39">
        <f t="shared" si="0"/>
        <v>66328230</v>
      </c>
      <c r="I59" s="54"/>
      <c r="J59" s="54"/>
      <c r="K59" s="54"/>
      <c r="L59" s="54"/>
      <c r="M59" s="54"/>
      <c r="N59" s="54"/>
      <c r="O59" s="54"/>
      <c r="P59" s="54"/>
    </row>
    <row r="60" spans="1:16" ht="14.25" customHeight="1" x14ac:dyDescent="0.25">
      <c r="A60" s="57">
        <v>6</v>
      </c>
      <c r="B60" s="57">
        <v>807</v>
      </c>
      <c r="C60" s="71">
        <v>841</v>
      </c>
      <c r="D60" s="72" t="s">
        <v>423</v>
      </c>
      <c r="E60" s="39">
        <v>99900000</v>
      </c>
      <c r="F60" s="39">
        <v>25800000</v>
      </c>
      <c r="G60" s="39"/>
      <c r="H60" s="39">
        <f t="shared" si="0"/>
        <v>74100000</v>
      </c>
      <c r="I60" s="54"/>
      <c r="J60" s="54"/>
      <c r="K60" s="54"/>
      <c r="L60" s="54"/>
      <c r="M60" s="54"/>
      <c r="N60" s="54"/>
      <c r="O60" s="54"/>
      <c r="P60" s="54"/>
    </row>
    <row r="61" spans="1:16" ht="14.25" customHeight="1" x14ac:dyDescent="0.25">
      <c r="A61" s="57">
        <v>6</v>
      </c>
      <c r="B61" s="57">
        <v>802</v>
      </c>
      <c r="C61" s="71">
        <v>844</v>
      </c>
      <c r="D61" s="72" t="s">
        <v>424</v>
      </c>
      <c r="E61" s="39">
        <v>150247000</v>
      </c>
      <c r="F61" s="39">
        <v>44028000</v>
      </c>
      <c r="G61" s="39"/>
      <c r="H61" s="39">
        <f t="shared" si="0"/>
        <v>106219000</v>
      </c>
      <c r="I61" s="54"/>
      <c r="J61" s="54"/>
      <c r="K61" s="54"/>
      <c r="L61" s="54"/>
      <c r="M61" s="54"/>
      <c r="N61" s="54"/>
      <c r="O61" s="54"/>
      <c r="P61" s="54"/>
    </row>
    <row r="62" spans="1:16" ht="14.25" customHeight="1" x14ac:dyDescent="0.25">
      <c r="A62" s="57">
        <v>6</v>
      </c>
      <c r="B62" s="57">
        <v>803</v>
      </c>
      <c r="C62" s="71">
        <v>845</v>
      </c>
      <c r="D62" s="72" t="s">
        <v>425</v>
      </c>
      <c r="E62" s="39">
        <v>147944918</v>
      </c>
      <c r="F62" s="39">
        <v>27210000</v>
      </c>
      <c r="G62" s="39"/>
      <c r="H62" s="39">
        <f t="shared" si="0"/>
        <v>120734918</v>
      </c>
      <c r="I62" s="54"/>
      <c r="J62" s="54"/>
      <c r="K62" s="54"/>
      <c r="L62" s="54"/>
      <c r="M62" s="54"/>
      <c r="N62" s="54"/>
      <c r="O62" s="54"/>
      <c r="P62" s="54"/>
    </row>
    <row r="63" spans="1:16" ht="14.25" customHeight="1" x14ac:dyDescent="0.25">
      <c r="A63" s="57">
        <v>6</v>
      </c>
      <c r="B63" s="57">
        <v>804</v>
      </c>
      <c r="C63" s="71">
        <v>846</v>
      </c>
      <c r="D63" s="72" t="s">
        <v>426</v>
      </c>
      <c r="E63" s="39">
        <v>98000000</v>
      </c>
      <c r="F63" s="39">
        <v>24502220</v>
      </c>
      <c r="G63" s="39"/>
      <c r="H63" s="39">
        <f t="shared" si="0"/>
        <v>73497780</v>
      </c>
      <c r="I63" s="54"/>
      <c r="J63" s="54"/>
      <c r="K63" s="54"/>
      <c r="L63" s="54"/>
      <c r="M63" s="54"/>
      <c r="N63" s="54"/>
      <c r="O63" s="54"/>
      <c r="P63" s="54"/>
    </row>
    <row r="64" spans="1:16" ht="14.25" customHeight="1" x14ac:dyDescent="0.25">
      <c r="A64" s="57">
        <v>6</v>
      </c>
      <c r="B64" s="57">
        <v>905</v>
      </c>
      <c r="C64" s="71">
        <v>939</v>
      </c>
      <c r="D64" s="72" t="s">
        <v>427</v>
      </c>
      <c r="E64" s="39">
        <v>87481696</v>
      </c>
      <c r="F64" s="39">
        <v>20246674</v>
      </c>
      <c r="G64" s="39"/>
      <c r="H64" s="39">
        <f t="shared" si="0"/>
        <v>67235022</v>
      </c>
      <c r="I64" s="54"/>
      <c r="J64" s="54"/>
      <c r="K64" s="54"/>
      <c r="L64" s="54"/>
      <c r="M64" s="54"/>
      <c r="N64" s="54"/>
      <c r="O64" s="54"/>
      <c r="P64" s="54"/>
    </row>
    <row r="65" spans="1:16" ht="14.25" customHeight="1" x14ac:dyDescent="0.25">
      <c r="A65" s="57">
        <v>6</v>
      </c>
      <c r="B65" s="57">
        <v>906</v>
      </c>
      <c r="C65" s="71">
        <v>940</v>
      </c>
      <c r="D65" s="72" t="s">
        <v>428</v>
      </c>
      <c r="E65" s="39">
        <v>72600000</v>
      </c>
      <c r="F65" s="39">
        <v>72600500</v>
      </c>
      <c r="G65" s="39"/>
      <c r="H65" s="39">
        <f t="shared" si="0"/>
        <v>-500</v>
      </c>
      <c r="I65" s="54"/>
      <c r="J65" s="54"/>
      <c r="K65" s="54"/>
      <c r="L65" s="54"/>
      <c r="M65" s="54"/>
      <c r="N65" s="54"/>
      <c r="O65" s="54"/>
      <c r="P65" s="54"/>
    </row>
    <row r="66" spans="1:16" ht="14.25" customHeight="1" x14ac:dyDescent="0.25">
      <c r="A66" s="57">
        <v>6</v>
      </c>
      <c r="B66" s="57">
        <v>907</v>
      </c>
      <c r="C66" s="71">
        <v>941</v>
      </c>
      <c r="D66" s="72" t="s">
        <v>429</v>
      </c>
      <c r="E66" s="39">
        <v>110000000</v>
      </c>
      <c r="F66" s="39">
        <v>0</v>
      </c>
      <c r="G66" s="39"/>
      <c r="H66" s="39">
        <f t="shared" si="0"/>
        <v>110000000</v>
      </c>
      <c r="I66" s="54"/>
      <c r="J66" s="54"/>
      <c r="K66" s="54"/>
      <c r="L66" s="54"/>
      <c r="M66" s="54"/>
      <c r="N66" s="54"/>
      <c r="O66" s="54"/>
      <c r="P66" s="54"/>
    </row>
    <row r="67" spans="1:16" ht="14.25" customHeight="1" x14ac:dyDescent="0.25">
      <c r="A67" s="57">
        <v>6</v>
      </c>
      <c r="B67" s="57">
        <v>908</v>
      </c>
      <c r="C67" s="71">
        <v>942</v>
      </c>
      <c r="D67" s="72" t="s">
        <v>430</v>
      </c>
      <c r="E67" s="39">
        <v>72600000</v>
      </c>
      <c r="F67" s="39">
        <v>72600000</v>
      </c>
      <c r="G67" s="39"/>
      <c r="H67" s="39">
        <f t="shared" si="0"/>
        <v>0</v>
      </c>
      <c r="I67" s="54"/>
      <c r="J67" s="54"/>
      <c r="K67" s="54"/>
      <c r="L67" s="54"/>
      <c r="M67" s="54"/>
      <c r="N67" s="54"/>
      <c r="O67" s="54"/>
      <c r="P67" s="54"/>
    </row>
    <row r="68" spans="1:16" ht="14.25" customHeight="1" x14ac:dyDescent="0.25">
      <c r="A68" s="57">
        <v>6</v>
      </c>
      <c r="B68" s="57">
        <v>901</v>
      </c>
      <c r="C68" s="71">
        <v>943</v>
      </c>
      <c r="D68" s="72" t="s">
        <v>378</v>
      </c>
      <c r="E68" s="39">
        <v>72600000</v>
      </c>
      <c r="F68" s="39">
        <v>68970000</v>
      </c>
      <c r="G68" s="39"/>
      <c r="H68" s="39">
        <f t="shared" si="0"/>
        <v>3630000</v>
      </c>
      <c r="I68" s="54"/>
      <c r="J68" s="54"/>
      <c r="K68" s="54"/>
      <c r="L68" s="54"/>
      <c r="M68" s="54"/>
      <c r="N68" s="54"/>
      <c r="O68" s="54"/>
      <c r="P68" s="54"/>
    </row>
    <row r="69" spans="1:16" ht="14.25" customHeight="1" x14ac:dyDescent="0.25">
      <c r="A69" s="57">
        <v>6</v>
      </c>
      <c r="B69" s="57">
        <v>902</v>
      </c>
      <c r="C69" s="71">
        <v>944</v>
      </c>
      <c r="D69" s="72" t="s">
        <v>431</v>
      </c>
      <c r="E69" s="39">
        <v>86781400</v>
      </c>
      <c r="F69" s="39">
        <v>10200000</v>
      </c>
      <c r="G69" s="39"/>
      <c r="H69" s="39">
        <f t="shared" si="0"/>
        <v>76581400</v>
      </c>
      <c r="I69" s="54"/>
      <c r="J69" s="54"/>
      <c r="K69" s="54"/>
      <c r="L69" s="54"/>
      <c r="M69" s="54"/>
      <c r="N69" s="54"/>
      <c r="O69" s="54"/>
      <c r="P69" s="54"/>
    </row>
    <row r="70" spans="1:16" ht="14.25" customHeight="1" x14ac:dyDescent="0.25">
      <c r="A70" s="57">
        <v>6</v>
      </c>
      <c r="B70" s="57">
        <v>903</v>
      </c>
      <c r="C70" s="71">
        <v>945</v>
      </c>
      <c r="D70" s="72" t="s">
        <v>226</v>
      </c>
      <c r="E70" s="39">
        <v>86536900</v>
      </c>
      <c r="F70" s="39">
        <v>21634234</v>
      </c>
      <c r="G70" s="39"/>
      <c r="H70" s="39">
        <f t="shared" si="0"/>
        <v>64902666</v>
      </c>
      <c r="I70" s="54"/>
      <c r="J70" s="54"/>
      <c r="K70" s="54"/>
      <c r="L70" s="54"/>
      <c r="M70" s="54"/>
      <c r="N70" s="54"/>
      <c r="O70" s="54"/>
      <c r="P70" s="54"/>
    </row>
    <row r="71" spans="1:16" ht="14.25" customHeight="1" x14ac:dyDescent="0.25">
      <c r="A71" s="57">
        <v>6</v>
      </c>
      <c r="B71" s="57">
        <v>904</v>
      </c>
      <c r="C71" s="71">
        <v>946</v>
      </c>
      <c r="D71" s="72" t="s">
        <v>432</v>
      </c>
      <c r="E71" s="39">
        <v>147944918</v>
      </c>
      <c r="F71" s="39">
        <v>19486229</v>
      </c>
      <c r="G71" s="39"/>
      <c r="H71" s="39">
        <f t="shared" si="0"/>
        <v>128458689</v>
      </c>
      <c r="I71" s="54"/>
      <c r="J71" s="54"/>
      <c r="K71" s="54"/>
      <c r="L71" s="54"/>
      <c r="M71" s="54"/>
      <c r="N71" s="54"/>
      <c r="O71" s="54"/>
      <c r="P71" s="54"/>
    </row>
    <row r="72" spans="1:16" ht="14.25" customHeight="1" x14ac:dyDescent="0.25">
      <c r="A72" s="57">
        <v>6</v>
      </c>
      <c r="B72" s="57">
        <v>1005</v>
      </c>
      <c r="C72" s="71">
        <v>1039</v>
      </c>
      <c r="D72" s="72" t="s">
        <v>433</v>
      </c>
      <c r="E72" s="39">
        <v>95000000</v>
      </c>
      <c r="F72" s="39">
        <v>89825250</v>
      </c>
      <c r="G72" s="39"/>
      <c r="H72" s="39">
        <f t="shared" si="0"/>
        <v>5174750</v>
      </c>
      <c r="I72" s="54"/>
      <c r="J72" s="54"/>
      <c r="K72" s="54"/>
      <c r="L72" s="54"/>
      <c r="M72" s="54"/>
      <c r="N72" s="54"/>
      <c r="O72" s="54"/>
      <c r="P72" s="54"/>
    </row>
    <row r="73" spans="1:16" ht="14.25" customHeight="1" x14ac:dyDescent="0.25">
      <c r="A73" s="57">
        <v>6</v>
      </c>
      <c r="B73" s="57">
        <v>1006</v>
      </c>
      <c r="C73" s="71">
        <v>1040</v>
      </c>
      <c r="D73" s="72" t="s">
        <v>401</v>
      </c>
      <c r="E73" s="39">
        <v>72600000</v>
      </c>
      <c r="F73" s="39">
        <v>72600000</v>
      </c>
      <c r="G73" s="39"/>
      <c r="H73" s="39">
        <f t="shared" si="0"/>
        <v>0</v>
      </c>
      <c r="I73" s="54"/>
      <c r="J73" s="54"/>
      <c r="K73" s="54"/>
      <c r="L73" s="54"/>
      <c r="M73" s="54"/>
      <c r="N73" s="54"/>
      <c r="O73" s="54"/>
      <c r="P73" s="54"/>
    </row>
    <row r="74" spans="1:16" ht="14.25" customHeight="1" x14ac:dyDescent="0.25">
      <c r="A74" s="57">
        <v>6</v>
      </c>
      <c r="B74" s="57">
        <v>1007</v>
      </c>
      <c r="C74" s="71">
        <v>1041</v>
      </c>
      <c r="D74" s="72" t="s">
        <v>434</v>
      </c>
      <c r="E74" s="39">
        <v>147944918</v>
      </c>
      <c r="F74" s="39">
        <v>27000000</v>
      </c>
      <c r="G74" s="39"/>
      <c r="H74" s="39">
        <f t="shared" si="0"/>
        <v>120944918</v>
      </c>
      <c r="I74" s="54"/>
      <c r="J74" s="54"/>
      <c r="K74" s="54"/>
      <c r="L74" s="54"/>
      <c r="M74" s="54"/>
      <c r="N74" s="54"/>
      <c r="O74" s="54"/>
      <c r="P74" s="54"/>
    </row>
    <row r="75" spans="1:16" ht="14.25" customHeight="1" x14ac:dyDescent="0.25">
      <c r="A75" s="57">
        <v>6</v>
      </c>
      <c r="B75" s="57">
        <v>1008</v>
      </c>
      <c r="C75" s="71">
        <v>1042</v>
      </c>
      <c r="D75" s="72" t="s">
        <v>435</v>
      </c>
      <c r="E75" s="39">
        <v>150247000</v>
      </c>
      <c r="F75" s="39">
        <v>38574100</v>
      </c>
      <c r="G75" s="39"/>
      <c r="H75" s="39">
        <f t="shared" si="0"/>
        <v>111672900</v>
      </c>
      <c r="I75" s="54"/>
      <c r="J75" s="54"/>
      <c r="K75" s="54"/>
      <c r="L75" s="54"/>
      <c r="M75" s="54"/>
      <c r="N75" s="54"/>
      <c r="O75" s="54"/>
      <c r="P75" s="54"/>
    </row>
    <row r="76" spans="1:16" ht="14.25" customHeight="1" x14ac:dyDescent="0.25">
      <c r="A76" s="57">
        <v>6</v>
      </c>
      <c r="B76" s="57">
        <v>1002</v>
      </c>
      <c r="C76" s="71">
        <v>1044</v>
      </c>
      <c r="D76" s="72" t="s">
        <v>436</v>
      </c>
      <c r="E76" s="39">
        <v>147944918</v>
      </c>
      <c r="F76" s="39">
        <v>35145196</v>
      </c>
      <c r="G76" s="39"/>
      <c r="H76" s="39">
        <f t="shared" si="0"/>
        <v>112799722</v>
      </c>
      <c r="I76" s="54"/>
      <c r="J76" s="54"/>
      <c r="K76" s="54"/>
      <c r="L76" s="54"/>
      <c r="M76" s="54"/>
      <c r="N76" s="54"/>
      <c r="O76" s="54"/>
      <c r="P76" s="54"/>
    </row>
    <row r="77" spans="1:16" ht="14.25" customHeight="1" x14ac:dyDescent="0.25">
      <c r="A77" s="57">
        <v>6</v>
      </c>
      <c r="B77" s="57">
        <v>1003</v>
      </c>
      <c r="C77" s="71">
        <v>1045</v>
      </c>
      <c r="D77" s="72" t="s">
        <v>437</v>
      </c>
      <c r="E77" s="39">
        <v>101432900</v>
      </c>
      <c r="F77" s="39">
        <v>25358225</v>
      </c>
      <c r="G77" s="39"/>
      <c r="H77" s="39">
        <f t="shared" si="0"/>
        <v>76074675</v>
      </c>
      <c r="I77" s="54"/>
      <c r="J77" s="54"/>
      <c r="K77" s="54"/>
      <c r="L77" s="54"/>
      <c r="M77" s="54"/>
      <c r="N77" s="54"/>
      <c r="O77" s="54"/>
      <c r="P77" s="54"/>
    </row>
    <row r="78" spans="1:16" ht="14.25" customHeight="1" x14ac:dyDescent="0.25">
      <c r="A78" s="57">
        <v>6</v>
      </c>
      <c r="B78" s="57">
        <v>1004</v>
      </c>
      <c r="C78" s="71">
        <v>1046</v>
      </c>
      <c r="D78" s="72" t="s">
        <v>438</v>
      </c>
      <c r="E78" s="39">
        <v>143797168</v>
      </c>
      <c r="F78" s="39">
        <v>35951300</v>
      </c>
      <c r="G78" s="39"/>
      <c r="H78" s="39">
        <f t="shared" si="0"/>
        <v>107845868</v>
      </c>
      <c r="I78" s="54"/>
      <c r="J78" s="54"/>
      <c r="K78" s="54"/>
      <c r="L78" s="54"/>
      <c r="M78" s="54"/>
      <c r="N78" s="54"/>
      <c r="O78" s="54"/>
      <c r="P78" s="54"/>
    </row>
    <row r="79" spans="1:16" ht="14.25" customHeight="1" x14ac:dyDescent="0.25">
      <c r="A79" s="57">
        <v>6</v>
      </c>
      <c r="B79" s="57">
        <v>1105</v>
      </c>
      <c r="C79" s="71">
        <v>1139</v>
      </c>
      <c r="D79" s="72" t="s">
        <v>439</v>
      </c>
      <c r="E79" s="39">
        <v>72600000</v>
      </c>
      <c r="F79" s="39">
        <v>72600000</v>
      </c>
      <c r="G79" s="39"/>
      <c r="H79" s="39">
        <f t="shared" si="0"/>
        <v>0</v>
      </c>
      <c r="I79" s="54"/>
      <c r="J79" s="54"/>
      <c r="K79" s="54"/>
      <c r="L79" s="54"/>
      <c r="M79" s="54"/>
      <c r="N79" s="54"/>
      <c r="O79" s="54"/>
      <c r="P79" s="54"/>
    </row>
    <row r="80" spans="1:16" ht="14.25" customHeight="1" x14ac:dyDescent="0.25">
      <c r="A80" s="57">
        <v>6</v>
      </c>
      <c r="B80" s="57">
        <v>1106</v>
      </c>
      <c r="C80" s="71">
        <v>1140</v>
      </c>
      <c r="D80" s="72" t="s">
        <v>440</v>
      </c>
      <c r="E80" s="39">
        <v>147944918</v>
      </c>
      <c r="F80" s="39">
        <v>12283500</v>
      </c>
      <c r="G80" s="39"/>
      <c r="H80" s="39">
        <f t="shared" si="0"/>
        <v>135661418</v>
      </c>
      <c r="I80" s="54"/>
      <c r="J80" s="54"/>
      <c r="K80" s="54"/>
      <c r="L80" s="54"/>
      <c r="M80" s="54"/>
      <c r="N80" s="54"/>
      <c r="O80" s="54"/>
      <c r="P80" s="54"/>
    </row>
    <row r="81" spans="1:16" ht="14.25" customHeight="1" x14ac:dyDescent="0.25">
      <c r="A81" s="57">
        <v>6</v>
      </c>
      <c r="B81" s="57">
        <v>1107</v>
      </c>
      <c r="C81" s="71">
        <v>1141</v>
      </c>
      <c r="D81" s="72" t="s">
        <v>441</v>
      </c>
      <c r="E81" s="39">
        <v>131000000</v>
      </c>
      <c r="F81" s="39">
        <v>45012000</v>
      </c>
      <c r="G81" s="39"/>
      <c r="H81" s="39">
        <f t="shared" si="0"/>
        <v>85988000</v>
      </c>
      <c r="I81" s="54"/>
      <c r="J81" s="54"/>
      <c r="K81" s="54"/>
      <c r="L81" s="54"/>
      <c r="M81" s="54"/>
      <c r="N81" s="54"/>
      <c r="O81" s="54"/>
      <c r="P81" s="54"/>
    </row>
    <row r="82" spans="1:16" ht="14.25" customHeight="1" x14ac:dyDescent="0.25">
      <c r="A82" s="57">
        <v>6</v>
      </c>
      <c r="B82" s="57">
        <v>1101</v>
      </c>
      <c r="C82" s="71">
        <v>1143</v>
      </c>
      <c r="D82" s="72" t="s">
        <v>442</v>
      </c>
      <c r="E82" s="39">
        <v>95150000</v>
      </c>
      <c r="F82" s="39">
        <v>41170788</v>
      </c>
      <c r="G82" s="39"/>
      <c r="H82" s="39">
        <f t="shared" si="0"/>
        <v>53979212</v>
      </c>
      <c r="I82" s="54"/>
      <c r="J82" s="54"/>
      <c r="K82" s="54"/>
      <c r="L82" s="54"/>
      <c r="M82" s="54"/>
      <c r="N82" s="54"/>
      <c r="O82" s="54"/>
      <c r="P82" s="54"/>
    </row>
    <row r="83" spans="1:16" ht="14.25" customHeight="1" x14ac:dyDescent="0.25">
      <c r="A83" s="57">
        <v>6</v>
      </c>
      <c r="B83" s="57">
        <v>1102</v>
      </c>
      <c r="C83" s="71">
        <v>1144</v>
      </c>
      <c r="D83" s="72" t="s">
        <v>401</v>
      </c>
      <c r="E83" s="39">
        <v>72600000</v>
      </c>
      <c r="F83" s="39">
        <v>72600000</v>
      </c>
      <c r="G83" s="39"/>
      <c r="H83" s="39">
        <f t="shared" si="0"/>
        <v>0</v>
      </c>
      <c r="I83" s="54"/>
      <c r="J83" s="54"/>
      <c r="K83" s="54"/>
      <c r="L83" s="54"/>
      <c r="M83" s="54"/>
      <c r="N83" s="54"/>
      <c r="O83" s="54"/>
      <c r="P83" s="54"/>
    </row>
    <row r="84" spans="1:16" ht="14.25" customHeight="1" x14ac:dyDescent="0.25">
      <c r="A84" s="57">
        <v>6</v>
      </c>
      <c r="B84" s="57">
        <v>1103</v>
      </c>
      <c r="C84" s="71">
        <v>1145</v>
      </c>
      <c r="D84" s="72" t="s">
        <v>443</v>
      </c>
      <c r="E84" s="39">
        <v>150247000</v>
      </c>
      <c r="F84" s="39">
        <v>33298000</v>
      </c>
      <c r="G84" s="39"/>
      <c r="H84" s="39">
        <f t="shared" si="0"/>
        <v>116949000</v>
      </c>
      <c r="I84" s="54"/>
      <c r="J84" s="54"/>
      <c r="K84" s="54"/>
      <c r="L84" s="54"/>
      <c r="M84" s="54"/>
      <c r="N84" s="54"/>
      <c r="O84" s="54"/>
      <c r="P84" s="54"/>
    </row>
    <row r="85" spans="1:16" ht="14.25" customHeight="1" x14ac:dyDescent="0.25">
      <c r="A85" s="57">
        <v>6</v>
      </c>
      <c r="B85" s="57">
        <v>1104</v>
      </c>
      <c r="C85" s="71">
        <v>1146</v>
      </c>
      <c r="D85" s="72" t="s">
        <v>444</v>
      </c>
      <c r="E85" s="39">
        <v>72600000</v>
      </c>
      <c r="F85" s="39">
        <v>72600000</v>
      </c>
      <c r="G85" s="39"/>
      <c r="H85" s="39">
        <f t="shared" si="0"/>
        <v>0</v>
      </c>
      <c r="I85" s="54"/>
      <c r="J85" s="54"/>
      <c r="K85" s="54"/>
      <c r="L85" s="54"/>
      <c r="M85" s="54"/>
      <c r="N85" s="54"/>
      <c r="O85" s="54"/>
      <c r="P85" s="54"/>
    </row>
    <row r="86" spans="1:16" ht="14.25" customHeight="1" x14ac:dyDescent="0.25">
      <c r="A86" s="57">
        <v>6</v>
      </c>
      <c r="B86" s="57">
        <v>1205</v>
      </c>
      <c r="C86" s="71">
        <v>1239</v>
      </c>
      <c r="D86" s="72" t="s">
        <v>428</v>
      </c>
      <c r="E86" s="39">
        <v>72600000</v>
      </c>
      <c r="F86" s="39">
        <v>72600500</v>
      </c>
      <c r="G86" s="39"/>
      <c r="H86" s="39">
        <f t="shared" si="0"/>
        <v>-500</v>
      </c>
      <c r="I86" s="54"/>
      <c r="J86" s="54"/>
      <c r="K86" s="54"/>
      <c r="L86" s="54"/>
      <c r="M86" s="54"/>
      <c r="N86" s="54"/>
      <c r="O86" s="54"/>
      <c r="P86" s="54"/>
    </row>
    <row r="87" spans="1:16" ht="14.25" customHeight="1" x14ac:dyDescent="0.25">
      <c r="A87" s="57">
        <v>6</v>
      </c>
      <c r="B87" s="57">
        <v>1206</v>
      </c>
      <c r="C87" s="71">
        <v>1240</v>
      </c>
      <c r="D87" s="72" t="s">
        <v>445</v>
      </c>
      <c r="E87" s="39">
        <v>147944918</v>
      </c>
      <c r="F87" s="39">
        <v>21533475</v>
      </c>
      <c r="G87" s="39"/>
      <c r="H87" s="39">
        <f t="shared" si="0"/>
        <v>126411443</v>
      </c>
      <c r="I87" s="54"/>
      <c r="J87" s="54"/>
      <c r="K87" s="54"/>
      <c r="L87" s="54"/>
      <c r="M87" s="54"/>
      <c r="N87" s="54"/>
      <c r="O87" s="54"/>
      <c r="P87" s="54"/>
    </row>
    <row r="88" spans="1:16" ht="14.25" customHeight="1" x14ac:dyDescent="0.25">
      <c r="A88" s="57">
        <v>6</v>
      </c>
      <c r="B88" s="57">
        <v>1207</v>
      </c>
      <c r="C88" s="71">
        <v>1241</v>
      </c>
      <c r="D88" s="72" t="s">
        <v>446</v>
      </c>
      <c r="E88" s="39">
        <v>144337000</v>
      </c>
      <c r="F88" s="39">
        <v>59501100</v>
      </c>
      <c r="G88" s="39"/>
      <c r="H88" s="39">
        <f t="shared" si="0"/>
        <v>84835900</v>
      </c>
      <c r="I88" s="54"/>
      <c r="J88" s="54"/>
      <c r="K88" s="54"/>
      <c r="L88" s="54"/>
      <c r="M88" s="54"/>
      <c r="N88" s="54"/>
      <c r="O88" s="54"/>
      <c r="P88" s="54"/>
    </row>
    <row r="89" spans="1:16" ht="14.25" customHeight="1" x14ac:dyDescent="0.25">
      <c r="A89" s="57">
        <v>6</v>
      </c>
      <c r="B89" s="57">
        <v>1208</v>
      </c>
      <c r="C89" s="71">
        <v>1242</v>
      </c>
      <c r="D89" s="72" t="s">
        <v>447</v>
      </c>
      <c r="E89" s="39">
        <v>95150000</v>
      </c>
      <c r="F89" s="39">
        <v>34000000</v>
      </c>
      <c r="G89" s="39"/>
      <c r="H89" s="39">
        <f t="shared" si="0"/>
        <v>61150000</v>
      </c>
      <c r="I89" s="54"/>
      <c r="J89" s="54"/>
      <c r="K89" s="54"/>
      <c r="L89" s="54"/>
      <c r="M89" s="54"/>
      <c r="N89" s="54"/>
      <c r="O89" s="54"/>
      <c r="P89" s="54"/>
    </row>
    <row r="90" spans="1:16" ht="14.25" customHeight="1" x14ac:dyDescent="0.25">
      <c r="A90" s="57">
        <v>6</v>
      </c>
      <c r="B90" s="57">
        <v>1201</v>
      </c>
      <c r="C90" s="71">
        <v>1243</v>
      </c>
      <c r="D90" s="72" t="s">
        <v>448</v>
      </c>
      <c r="E90" s="39">
        <v>95150000</v>
      </c>
      <c r="F90" s="39">
        <v>28528749</v>
      </c>
      <c r="G90" s="39"/>
      <c r="H90" s="39">
        <f t="shared" si="0"/>
        <v>66621251</v>
      </c>
      <c r="I90" s="54"/>
      <c r="J90" s="54"/>
      <c r="K90" s="54"/>
      <c r="L90" s="54"/>
      <c r="M90" s="54"/>
      <c r="N90" s="54"/>
      <c r="O90" s="54"/>
      <c r="P90" s="54"/>
    </row>
    <row r="91" spans="1:16" ht="14.25" customHeight="1" x14ac:dyDescent="0.25">
      <c r="A91" s="57">
        <v>6</v>
      </c>
      <c r="B91" s="57">
        <v>1203</v>
      </c>
      <c r="C91" s="71">
        <v>1245</v>
      </c>
      <c r="D91" s="72" t="s">
        <v>449</v>
      </c>
      <c r="E91" s="39">
        <v>72600000</v>
      </c>
      <c r="F91" s="39">
        <v>72640000</v>
      </c>
      <c r="G91" s="39"/>
      <c r="H91" s="39">
        <f t="shared" si="0"/>
        <v>-40000</v>
      </c>
      <c r="I91" s="54"/>
      <c r="J91" s="54"/>
      <c r="K91" s="54"/>
      <c r="L91" s="54"/>
      <c r="M91" s="54"/>
      <c r="N91" s="54"/>
      <c r="O91" s="54"/>
      <c r="P91" s="54"/>
    </row>
    <row r="92" spans="1:16" ht="14.25" customHeight="1" x14ac:dyDescent="0.25">
      <c r="A92" s="57">
        <v>6</v>
      </c>
      <c r="B92" s="57">
        <v>1204</v>
      </c>
      <c r="C92" s="71">
        <v>1246</v>
      </c>
      <c r="D92" s="72" t="s">
        <v>450</v>
      </c>
      <c r="E92" s="39">
        <v>72600000</v>
      </c>
      <c r="F92" s="39">
        <v>72600500</v>
      </c>
      <c r="G92" s="39"/>
      <c r="H92" s="39">
        <f t="shared" si="0"/>
        <v>-500</v>
      </c>
      <c r="I92" s="54"/>
      <c r="J92" s="54"/>
      <c r="K92" s="54"/>
      <c r="L92" s="54"/>
      <c r="M92" s="54"/>
      <c r="N92" s="54"/>
      <c r="O92" s="54"/>
      <c r="P92" s="54"/>
    </row>
    <row r="93" spans="1:16" ht="14.25" customHeight="1" x14ac:dyDescent="0.25">
      <c r="A93" s="57">
        <v>6</v>
      </c>
      <c r="B93" s="57">
        <v>1305</v>
      </c>
      <c r="C93" s="71">
        <v>1339</v>
      </c>
      <c r="D93" s="72" t="s">
        <v>451</v>
      </c>
      <c r="E93" s="39">
        <v>0</v>
      </c>
      <c r="F93" s="39">
        <v>0</v>
      </c>
      <c r="G93" s="39">
        <v>105000000</v>
      </c>
      <c r="H93" s="39">
        <f t="shared" si="0"/>
        <v>-105000000</v>
      </c>
      <c r="I93" s="54"/>
      <c r="J93" s="54"/>
      <c r="K93" s="54"/>
      <c r="L93" s="54"/>
      <c r="M93" s="54"/>
      <c r="N93" s="54"/>
      <c r="O93" s="54"/>
      <c r="P93" s="54"/>
    </row>
    <row r="94" spans="1:16" ht="14.25" customHeight="1" x14ac:dyDescent="0.25">
      <c r="A94" s="57">
        <v>6</v>
      </c>
      <c r="B94" s="57">
        <v>1306</v>
      </c>
      <c r="C94" s="71">
        <v>1340</v>
      </c>
      <c r="D94" s="72" t="s">
        <v>452</v>
      </c>
      <c r="E94" s="39">
        <v>72600000</v>
      </c>
      <c r="F94" s="39">
        <v>72600000</v>
      </c>
      <c r="G94" s="39"/>
      <c r="H94" s="39">
        <f t="shared" si="0"/>
        <v>0</v>
      </c>
      <c r="I94" s="54"/>
      <c r="J94" s="54"/>
      <c r="K94" s="54"/>
      <c r="L94" s="54"/>
      <c r="M94" s="54"/>
      <c r="N94" s="54"/>
      <c r="O94" s="54"/>
      <c r="P94" s="54"/>
    </row>
    <row r="95" spans="1:16" ht="14.25" customHeight="1" x14ac:dyDescent="0.25">
      <c r="A95" s="57">
        <v>6</v>
      </c>
      <c r="B95" s="57">
        <v>1307</v>
      </c>
      <c r="C95" s="71">
        <v>1341</v>
      </c>
      <c r="D95" s="72" t="s">
        <v>453</v>
      </c>
      <c r="E95" s="39">
        <v>72600000</v>
      </c>
      <c r="F95" s="39">
        <v>72600000</v>
      </c>
      <c r="G95" s="39"/>
      <c r="H95" s="39">
        <f t="shared" si="0"/>
        <v>0</v>
      </c>
      <c r="I95" s="54"/>
      <c r="J95" s="54"/>
      <c r="K95" s="54"/>
      <c r="L95" s="54"/>
      <c r="M95" s="54"/>
      <c r="N95" s="54"/>
      <c r="O95" s="54"/>
      <c r="P95" s="54"/>
    </row>
    <row r="96" spans="1:16" ht="14.25" customHeight="1" x14ac:dyDescent="0.25">
      <c r="A96" s="57">
        <v>6</v>
      </c>
      <c r="B96" s="57">
        <v>1308</v>
      </c>
      <c r="C96" s="71">
        <v>1342</v>
      </c>
      <c r="D96" s="72" t="s">
        <v>454</v>
      </c>
      <c r="E96" s="39">
        <v>147944918</v>
      </c>
      <c r="F96" s="39">
        <v>29800000</v>
      </c>
      <c r="G96" s="39"/>
      <c r="H96" s="39">
        <f t="shared" si="0"/>
        <v>118144918</v>
      </c>
      <c r="I96" s="54"/>
      <c r="J96" s="54"/>
      <c r="K96" s="54"/>
      <c r="L96" s="54"/>
      <c r="M96" s="54"/>
      <c r="N96" s="54"/>
      <c r="O96" s="54"/>
      <c r="P96" s="54"/>
    </row>
    <row r="97" spans="1:16" ht="14.25" customHeight="1" x14ac:dyDescent="0.25">
      <c r="A97" s="57">
        <v>6</v>
      </c>
      <c r="B97" s="57">
        <v>1301</v>
      </c>
      <c r="C97" s="71">
        <v>1343</v>
      </c>
      <c r="D97" s="72" t="s">
        <v>455</v>
      </c>
      <c r="E97" s="39">
        <v>107999785</v>
      </c>
      <c r="F97" s="39">
        <v>5000000</v>
      </c>
      <c r="G97" s="39"/>
      <c r="H97" s="39">
        <f t="shared" si="0"/>
        <v>102999785</v>
      </c>
      <c r="I97" s="93"/>
      <c r="J97" s="30"/>
      <c r="K97" s="30"/>
      <c r="L97" s="30"/>
      <c r="M97" s="30"/>
      <c r="N97" s="30"/>
      <c r="O97" s="30"/>
      <c r="P97" s="30"/>
    </row>
    <row r="98" spans="1:16" ht="14.25" customHeight="1" x14ac:dyDescent="0.25">
      <c r="A98" s="57">
        <v>6</v>
      </c>
      <c r="B98" s="57">
        <v>1302</v>
      </c>
      <c r="C98" s="71">
        <v>1344</v>
      </c>
      <c r="D98" s="72" t="s">
        <v>456</v>
      </c>
      <c r="E98" s="39">
        <v>71522500</v>
      </c>
      <c r="F98" s="39">
        <v>71522500</v>
      </c>
      <c r="G98" s="39"/>
      <c r="H98" s="39">
        <f t="shared" si="0"/>
        <v>0</v>
      </c>
      <c r="I98" s="54"/>
      <c r="J98" s="54"/>
      <c r="K98" s="54"/>
      <c r="L98" s="54"/>
      <c r="M98" s="54"/>
      <c r="N98" s="54"/>
      <c r="O98" s="54"/>
      <c r="P98" s="54"/>
    </row>
    <row r="99" spans="1:16" ht="14.25" customHeight="1" x14ac:dyDescent="0.25">
      <c r="A99" s="57">
        <v>6</v>
      </c>
      <c r="B99" s="57">
        <v>1303</v>
      </c>
      <c r="C99" s="71">
        <v>1345</v>
      </c>
      <c r="D99" s="72" t="s">
        <v>457</v>
      </c>
      <c r="E99" s="39">
        <v>72600000</v>
      </c>
      <c r="F99" s="39">
        <v>72600500</v>
      </c>
      <c r="G99" s="39"/>
      <c r="H99" s="39">
        <f t="shared" si="0"/>
        <v>-500</v>
      </c>
      <c r="I99" s="54"/>
      <c r="J99" s="54"/>
      <c r="K99" s="54"/>
      <c r="L99" s="54"/>
      <c r="M99" s="54"/>
      <c r="N99" s="54"/>
      <c r="O99" s="54"/>
      <c r="P99" s="54"/>
    </row>
    <row r="100" spans="1:16" ht="14.25" customHeight="1" x14ac:dyDescent="0.25">
      <c r="A100" s="57">
        <v>6</v>
      </c>
      <c r="B100" s="57">
        <v>1304</v>
      </c>
      <c r="C100" s="71">
        <v>1346</v>
      </c>
      <c r="D100" s="72" t="s">
        <v>401</v>
      </c>
      <c r="E100" s="39">
        <v>72600000</v>
      </c>
      <c r="F100" s="39">
        <v>72600000</v>
      </c>
      <c r="G100" s="39"/>
      <c r="H100" s="39">
        <f t="shared" si="0"/>
        <v>0</v>
      </c>
      <c r="I100" s="54"/>
      <c r="J100" s="54"/>
      <c r="K100" s="54"/>
      <c r="L100" s="54"/>
      <c r="M100" s="54"/>
      <c r="N100" s="54"/>
      <c r="O100" s="54"/>
      <c r="P100" s="54"/>
    </row>
    <row r="101" spans="1:16" ht="14.25" customHeight="1" x14ac:dyDescent="0.25">
      <c r="A101" s="57">
        <v>6</v>
      </c>
      <c r="B101" s="57">
        <v>1305</v>
      </c>
      <c r="C101" s="71">
        <v>1439</v>
      </c>
      <c r="D101" s="72" t="s">
        <v>428</v>
      </c>
      <c r="E101" s="39">
        <v>72600000</v>
      </c>
      <c r="F101" s="39">
        <v>72600500</v>
      </c>
      <c r="G101" s="39"/>
      <c r="H101" s="39">
        <f t="shared" si="0"/>
        <v>-500</v>
      </c>
      <c r="I101" s="54"/>
      <c r="J101" s="54"/>
      <c r="K101" s="54"/>
      <c r="L101" s="54"/>
      <c r="M101" s="54"/>
      <c r="N101" s="54"/>
      <c r="O101" s="54"/>
      <c r="P101" s="54"/>
    </row>
    <row r="102" spans="1:16" ht="14.25" customHeight="1" x14ac:dyDescent="0.25">
      <c r="A102" s="57">
        <v>6</v>
      </c>
      <c r="B102" s="57">
        <v>1302</v>
      </c>
      <c r="C102" s="71">
        <v>1440</v>
      </c>
      <c r="D102" s="72" t="s">
        <v>458</v>
      </c>
      <c r="E102" s="39">
        <v>150247000</v>
      </c>
      <c r="F102" s="39">
        <v>37080000</v>
      </c>
      <c r="G102" s="39"/>
      <c r="H102" s="39">
        <f t="shared" si="0"/>
        <v>113167000</v>
      </c>
      <c r="I102" s="54"/>
      <c r="J102" s="54"/>
      <c r="K102" s="54"/>
      <c r="L102" s="54"/>
      <c r="M102" s="54"/>
      <c r="N102" s="54"/>
      <c r="O102" s="54"/>
      <c r="P102" s="54"/>
    </row>
    <row r="103" spans="1:16" ht="14.25" customHeight="1" x14ac:dyDescent="0.25">
      <c r="A103" s="57">
        <v>6</v>
      </c>
      <c r="B103" s="57">
        <v>1303</v>
      </c>
      <c r="C103" s="71">
        <v>1441</v>
      </c>
      <c r="D103" s="72" t="s">
        <v>459</v>
      </c>
      <c r="E103" s="39">
        <v>105040887</v>
      </c>
      <c r="F103" s="39">
        <v>105040887</v>
      </c>
      <c r="G103" s="39"/>
      <c r="H103" s="39">
        <f t="shared" si="0"/>
        <v>0</v>
      </c>
      <c r="I103" s="54"/>
      <c r="J103" s="54"/>
      <c r="K103" s="54"/>
      <c r="L103" s="54"/>
      <c r="M103" s="54"/>
      <c r="N103" s="54"/>
      <c r="O103" s="54"/>
      <c r="P103" s="54"/>
    </row>
    <row r="104" spans="1:16" ht="14.25" customHeight="1" x14ac:dyDescent="0.25">
      <c r="A104" s="57">
        <v>6</v>
      </c>
      <c r="B104" s="57">
        <v>1408</v>
      </c>
      <c r="C104" s="71">
        <v>1442</v>
      </c>
      <c r="D104" s="72" t="s">
        <v>460</v>
      </c>
      <c r="E104" s="39">
        <v>91207856</v>
      </c>
      <c r="F104" s="39">
        <v>22830000</v>
      </c>
      <c r="G104" s="39"/>
      <c r="H104" s="39">
        <f t="shared" si="0"/>
        <v>68377856</v>
      </c>
      <c r="I104" s="54"/>
      <c r="J104" s="54"/>
      <c r="K104" s="54"/>
      <c r="L104" s="54"/>
      <c r="M104" s="54"/>
      <c r="N104" s="54"/>
      <c r="O104" s="54"/>
      <c r="P104" s="54"/>
    </row>
    <row r="105" spans="1:16" ht="14.25" customHeight="1" x14ac:dyDescent="0.25">
      <c r="A105" s="57">
        <v>6</v>
      </c>
      <c r="B105" s="57">
        <v>1401</v>
      </c>
      <c r="C105" s="71">
        <v>1443</v>
      </c>
      <c r="D105" s="72" t="s">
        <v>461</v>
      </c>
      <c r="E105" s="39">
        <v>95150000</v>
      </c>
      <c r="F105" s="39">
        <v>23938500</v>
      </c>
      <c r="G105" s="39"/>
      <c r="H105" s="39">
        <f t="shared" si="0"/>
        <v>71211500</v>
      </c>
      <c r="I105" s="54"/>
      <c r="J105" s="54"/>
      <c r="K105" s="54"/>
      <c r="L105" s="54"/>
      <c r="M105" s="54"/>
      <c r="N105" s="54"/>
      <c r="O105" s="54"/>
      <c r="P105" s="54"/>
    </row>
    <row r="106" spans="1:16" ht="14.25" customHeight="1" x14ac:dyDescent="0.25">
      <c r="A106" s="57">
        <v>6</v>
      </c>
      <c r="B106" s="57">
        <v>1402</v>
      </c>
      <c r="C106" s="71">
        <v>1444</v>
      </c>
      <c r="D106" s="72" t="s">
        <v>401</v>
      </c>
      <c r="E106" s="39">
        <v>72600000</v>
      </c>
      <c r="F106" s="39">
        <v>72577500</v>
      </c>
      <c r="G106" s="39"/>
      <c r="H106" s="39">
        <f t="shared" si="0"/>
        <v>22500</v>
      </c>
      <c r="I106" s="54"/>
      <c r="J106" s="54"/>
      <c r="K106" s="54"/>
      <c r="L106" s="54"/>
      <c r="M106" s="54"/>
      <c r="N106" s="54"/>
      <c r="O106" s="54"/>
      <c r="P106" s="54"/>
    </row>
    <row r="107" spans="1:16" ht="14.25" customHeight="1" x14ac:dyDescent="0.25">
      <c r="A107" s="57">
        <v>6</v>
      </c>
      <c r="B107" s="57">
        <v>1403</v>
      </c>
      <c r="C107" s="71">
        <v>1445</v>
      </c>
      <c r="D107" s="72" t="s">
        <v>401</v>
      </c>
      <c r="E107" s="39">
        <v>72600000</v>
      </c>
      <c r="F107" s="39">
        <v>72577500</v>
      </c>
      <c r="G107" s="39"/>
      <c r="H107" s="39">
        <f t="shared" si="0"/>
        <v>22500</v>
      </c>
      <c r="I107" s="54"/>
      <c r="J107" s="54"/>
      <c r="K107" s="54"/>
      <c r="L107" s="54"/>
      <c r="M107" s="54"/>
      <c r="N107" s="54"/>
      <c r="O107" s="54"/>
      <c r="P107" s="54"/>
    </row>
    <row r="108" spans="1:16" ht="14.25" customHeight="1" x14ac:dyDescent="0.25">
      <c r="A108" s="57">
        <v>6</v>
      </c>
      <c r="B108" s="57">
        <v>1404</v>
      </c>
      <c r="C108" s="71">
        <v>1446</v>
      </c>
      <c r="D108" s="72" t="s">
        <v>319</v>
      </c>
      <c r="E108" s="39">
        <v>72600000</v>
      </c>
      <c r="F108" s="39">
        <v>72600500</v>
      </c>
      <c r="G108" s="39"/>
      <c r="H108" s="39">
        <f t="shared" si="0"/>
        <v>-500</v>
      </c>
      <c r="I108" s="54"/>
      <c r="J108" s="54"/>
      <c r="K108" s="54"/>
      <c r="L108" s="54"/>
      <c r="M108" s="54"/>
      <c r="N108" s="54"/>
      <c r="O108" s="54"/>
      <c r="P108" s="54"/>
    </row>
    <row r="109" spans="1:16" ht="15.75" customHeight="1" x14ac:dyDescent="0.25">
      <c r="A109" s="108"/>
      <c r="B109" s="54"/>
      <c r="C109" s="54"/>
      <c r="D109" s="54"/>
      <c r="E109" s="54"/>
      <c r="F109" s="54"/>
      <c r="G109" s="78"/>
      <c r="H109" s="78"/>
      <c r="I109" s="54"/>
      <c r="J109" s="54"/>
      <c r="K109" s="54"/>
      <c r="L109" s="54"/>
      <c r="M109" s="54"/>
      <c r="N109" s="54"/>
      <c r="O109" s="54"/>
      <c r="P109" s="54"/>
    </row>
    <row r="110" spans="1:16" ht="15.75" customHeight="1" x14ac:dyDescent="0.25">
      <c r="A110" s="30"/>
      <c r="B110" s="54"/>
      <c r="C110" s="54"/>
      <c r="D110" s="54"/>
      <c r="E110" s="54"/>
      <c r="F110" s="54"/>
      <c r="G110" s="78"/>
      <c r="H110" s="78"/>
      <c r="I110" s="54"/>
      <c r="J110" s="54"/>
      <c r="K110" s="54"/>
      <c r="L110" s="54"/>
      <c r="M110" s="54"/>
      <c r="N110" s="54"/>
      <c r="O110" s="54"/>
      <c r="P110" s="54"/>
    </row>
    <row r="111" spans="1:16" ht="15.75" customHeight="1" x14ac:dyDescent="0.25">
      <c r="A111" s="30"/>
      <c r="B111" s="54"/>
      <c r="C111" s="54"/>
      <c r="D111" s="54"/>
      <c r="E111" s="54"/>
      <c r="F111" s="54"/>
      <c r="G111" s="78"/>
      <c r="H111" s="78"/>
      <c r="I111" s="54"/>
      <c r="J111" s="54"/>
      <c r="K111" s="54"/>
      <c r="L111" s="54"/>
      <c r="M111" s="54"/>
      <c r="N111" s="54"/>
      <c r="O111" s="54"/>
      <c r="P111" s="54"/>
    </row>
    <row r="112" spans="1:16" ht="15.75" customHeight="1" x14ac:dyDescent="0.25">
      <c r="A112" s="30"/>
      <c r="B112" s="54"/>
      <c r="C112" s="54"/>
      <c r="D112" s="54"/>
      <c r="E112" s="54"/>
      <c r="F112" s="54"/>
      <c r="G112" s="78"/>
      <c r="H112" s="78"/>
      <c r="I112" s="54"/>
      <c r="J112" s="54"/>
      <c r="K112" s="54"/>
      <c r="L112" s="54"/>
      <c r="M112" s="54"/>
      <c r="N112" s="54"/>
      <c r="O112" s="54"/>
      <c r="P112" s="54"/>
    </row>
    <row r="113" spans="1:16" ht="15.75" customHeight="1" x14ac:dyDescent="0.25">
      <c r="A113" s="30"/>
      <c r="B113" s="54"/>
      <c r="C113" s="54"/>
      <c r="D113" s="54"/>
      <c r="E113" s="54"/>
      <c r="F113" s="54"/>
      <c r="G113" s="78"/>
      <c r="H113" s="78"/>
      <c r="I113" s="54"/>
      <c r="J113" s="54"/>
      <c r="K113" s="54"/>
      <c r="L113" s="54"/>
      <c r="M113" s="54"/>
      <c r="N113" s="54"/>
      <c r="O113" s="54"/>
      <c r="P113" s="54"/>
    </row>
    <row r="114" spans="1:16" ht="15.75" customHeight="1" x14ac:dyDescent="0.25">
      <c r="A114" s="30"/>
      <c r="B114" s="54"/>
      <c r="C114" s="54"/>
      <c r="D114" s="54"/>
      <c r="E114" s="54"/>
      <c r="F114" s="54"/>
      <c r="G114" s="78"/>
      <c r="H114" s="78"/>
      <c r="I114" s="54"/>
      <c r="J114" s="54"/>
      <c r="K114" s="54"/>
      <c r="L114" s="54"/>
      <c r="M114" s="54"/>
      <c r="N114" s="54"/>
      <c r="O114" s="54"/>
      <c r="P114" s="54"/>
    </row>
    <row r="115" spans="1:16" ht="15.75" customHeight="1" x14ac:dyDescent="0.25">
      <c r="A115" s="54"/>
      <c r="B115" s="54"/>
      <c r="C115" s="54"/>
      <c r="D115" s="54"/>
      <c r="E115" s="54"/>
      <c r="F115" s="54"/>
      <c r="G115" s="78"/>
      <c r="H115" s="78"/>
      <c r="I115" s="54"/>
      <c r="J115" s="54"/>
      <c r="K115" s="54"/>
      <c r="L115" s="54"/>
      <c r="M115" s="54"/>
      <c r="N115" s="54"/>
      <c r="O115" s="54"/>
      <c r="P115" s="54"/>
    </row>
    <row r="116" spans="1:16" ht="15.75" customHeight="1" x14ac:dyDescent="0.25">
      <c r="A116" s="54"/>
      <c r="B116" s="54"/>
      <c r="C116" s="54"/>
      <c r="D116" s="54"/>
      <c r="E116" s="54"/>
      <c r="F116" s="54"/>
      <c r="G116" s="78"/>
      <c r="H116" s="78"/>
      <c r="I116" s="54"/>
      <c r="J116" s="54"/>
      <c r="K116" s="54"/>
      <c r="L116" s="54"/>
      <c r="M116" s="54"/>
      <c r="N116" s="54"/>
      <c r="O116" s="54"/>
      <c r="P116" s="54"/>
    </row>
    <row r="117" spans="1:16" ht="15.75" customHeight="1" x14ac:dyDescent="0.25">
      <c r="A117" s="54"/>
      <c r="B117" s="54"/>
      <c r="C117" s="54"/>
      <c r="D117" s="54"/>
      <c r="E117" s="54"/>
      <c r="F117" s="54"/>
      <c r="G117" s="78"/>
      <c r="H117" s="78"/>
      <c r="I117" s="54"/>
      <c r="J117" s="54"/>
      <c r="K117" s="54"/>
      <c r="L117" s="54"/>
      <c r="M117" s="54"/>
      <c r="N117" s="54"/>
      <c r="O117" s="54"/>
      <c r="P117" s="54"/>
    </row>
    <row r="118" spans="1:16" ht="15.75" customHeight="1" x14ac:dyDescent="0.25">
      <c r="A118" s="54"/>
      <c r="B118" s="54"/>
      <c r="C118" s="54"/>
      <c r="D118" s="54"/>
      <c r="E118" s="54"/>
      <c r="F118" s="54"/>
      <c r="G118" s="78"/>
      <c r="H118" s="78"/>
      <c r="I118" s="54"/>
      <c r="J118" s="54"/>
      <c r="K118" s="54"/>
      <c r="L118" s="54"/>
      <c r="M118" s="54"/>
      <c r="N118" s="54"/>
      <c r="O118" s="54"/>
      <c r="P118" s="54"/>
    </row>
    <row r="119" spans="1:16" ht="15.75" customHeight="1" x14ac:dyDescent="0.25">
      <c r="A119" s="54"/>
      <c r="B119" s="54"/>
      <c r="C119" s="54"/>
      <c r="D119" s="54"/>
      <c r="E119" s="54"/>
      <c r="F119" s="54"/>
      <c r="G119" s="78"/>
      <c r="H119" s="78"/>
      <c r="I119" s="54"/>
      <c r="J119" s="54"/>
      <c r="K119" s="54"/>
      <c r="L119" s="54"/>
      <c r="M119" s="54"/>
      <c r="N119" s="54"/>
      <c r="O119" s="54"/>
      <c r="P119" s="54"/>
    </row>
    <row r="120" spans="1:16" ht="15.75" customHeight="1" x14ac:dyDescent="0.25">
      <c r="A120" s="54"/>
      <c r="B120" s="54"/>
      <c r="C120" s="54"/>
      <c r="D120" s="54"/>
      <c r="E120" s="54"/>
      <c r="F120" s="54"/>
      <c r="G120" s="78"/>
      <c r="H120" s="78"/>
      <c r="I120" s="54"/>
      <c r="J120" s="54"/>
      <c r="K120" s="54"/>
      <c r="L120" s="54"/>
      <c r="M120" s="54"/>
      <c r="N120" s="54"/>
      <c r="O120" s="54"/>
      <c r="P120" s="54"/>
    </row>
    <row r="121" spans="1:16" ht="15.75" customHeight="1" x14ac:dyDescent="0.25">
      <c r="A121" s="54"/>
      <c r="B121" s="54"/>
      <c r="C121" s="54"/>
      <c r="D121" s="54"/>
      <c r="E121" s="54"/>
      <c r="F121" s="54"/>
      <c r="G121" s="78"/>
      <c r="H121" s="78"/>
      <c r="I121" s="54"/>
      <c r="J121" s="54"/>
      <c r="K121" s="54"/>
      <c r="L121" s="54"/>
      <c r="M121" s="54"/>
      <c r="N121" s="54"/>
      <c r="O121" s="54"/>
      <c r="P121" s="54"/>
    </row>
    <row r="122" spans="1:16" ht="15.75" customHeight="1" x14ac:dyDescent="0.25">
      <c r="A122" s="54"/>
      <c r="B122" s="54"/>
      <c r="C122" s="54"/>
      <c r="D122" s="54"/>
      <c r="E122" s="54"/>
      <c r="F122" s="54"/>
      <c r="G122" s="78"/>
      <c r="H122" s="78"/>
      <c r="I122" s="54"/>
      <c r="J122" s="54"/>
      <c r="K122" s="54"/>
      <c r="L122" s="54"/>
      <c r="M122" s="54"/>
      <c r="N122" s="54"/>
      <c r="O122" s="54"/>
      <c r="P122" s="54"/>
    </row>
    <row r="123" spans="1:16" ht="15.75" customHeight="1" x14ac:dyDescent="0.25">
      <c r="A123" s="54"/>
      <c r="B123" s="54"/>
      <c r="C123" s="54"/>
      <c r="D123" s="54"/>
      <c r="E123" s="54"/>
      <c r="F123" s="54"/>
      <c r="G123" s="78"/>
      <c r="H123" s="78"/>
      <c r="I123" s="54"/>
      <c r="J123" s="54"/>
      <c r="K123" s="54"/>
      <c r="L123" s="54"/>
      <c r="M123" s="54"/>
      <c r="N123" s="54"/>
      <c r="O123" s="54"/>
      <c r="P123" s="54"/>
    </row>
    <row r="124" spans="1:16" ht="15.75" customHeight="1" x14ac:dyDescent="0.25">
      <c r="A124" s="54"/>
      <c r="B124" s="54"/>
      <c r="C124" s="54"/>
      <c r="D124" s="54"/>
      <c r="E124" s="54"/>
      <c r="F124" s="54"/>
      <c r="G124" s="78"/>
      <c r="H124" s="78"/>
      <c r="I124" s="54"/>
      <c r="J124" s="54"/>
      <c r="K124" s="54"/>
      <c r="L124" s="54"/>
      <c r="M124" s="54"/>
      <c r="N124" s="54"/>
      <c r="O124" s="54"/>
      <c r="P124" s="54"/>
    </row>
    <row r="125" spans="1:16" ht="15.75" customHeight="1" x14ac:dyDescent="0.25">
      <c r="A125" s="54"/>
      <c r="B125" s="54"/>
      <c r="C125" s="54"/>
      <c r="D125" s="54"/>
      <c r="E125" s="54"/>
      <c r="F125" s="54"/>
      <c r="G125" s="78"/>
      <c r="H125" s="78"/>
      <c r="I125" s="54"/>
      <c r="J125" s="54"/>
      <c r="K125" s="54"/>
      <c r="L125" s="54"/>
      <c r="M125" s="54"/>
      <c r="N125" s="54"/>
      <c r="O125" s="54"/>
      <c r="P125" s="54"/>
    </row>
    <row r="126" spans="1:16" ht="15.75" customHeight="1" x14ac:dyDescent="0.25">
      <c r="A126" s="54"/>
      <c r="B126" s="54"/>
      <c r="C126" s="54"/>
      <c r="D126" s="54"/>
      <c r="E126" s="54"/>
      <c r="F126" s="54"/>
      <c r="G126" s="78"/>
      <c r="H126" s="78"/>
      <c r="I126" s="54"/>
      <c r="J126" s="54"/>
      <c r="K126" s="54"/>
      <c r="L126" s="54"/>
      <c r="M126" s="54"/>
      <c r="N126" s="54"/>
      <c r="O126" s="54"/>
      <c r="P126" s="54"/>
    </row>
    <row r="127" spans="1:16" ht="15.75" customHeight="1" x14ac:dyDescent="0.25">
      <c r="A127" s="54"/>
      <c r="B127" s="54"/>
      <c r="C127" s="54"/>
      <c r="D127" s="54"/>
      <c r="E127" s="54"/>
      <c r="F127" s="54"/>
      <c r="G127" s="78"/>
      <c r="H127" s="78"/>
      <c r="I127" s="54"/>
      <c r="J127" s="54"/>
      <c r="K127" s="54"/>
      <c r="L127" s="54"/>
      <c r="M127" s="54"/>
      <c r="N127" s="54"/>
      <c r="O127" s="54"/>
      <c r="P127" s="54"/>
    </row>
    <row r="128" spans="1:16" ht="15.75" customHeight="1" x14ac:dyDescent="0.25">
      <c r="A128" s="54"/>
      <c r="B128" s="54"/>
      <c r="C128" s="54"/>
      <c r="D128" s="54"/>
      <c r="E128" s="54"/>
      <c r="F128" s="54"/>
      <c r="G128" s="78"/>
      <c r="H128" s="78"/>
      <c r="I128" s="54"/>
      <c r="J128" s="54"/>
      <c r="K128" s="54"/>
      <c r="L128" s="54"/>
      <c r="M128" s="54"/>
      <c r="N128" s="54"/>
      <c r="O128" s="54"/>
      <c r="P128" s="54"/>
    </row>
    <row r="129" spans="1:16" ht="15.75" customHeight="1" x14ac:dyDescent="0.25">
      <c r="A129" s="54"/>
      <c r="B129" s="54"/>
      <c r="C129" s="54"/>
      <c r="D129" s="54"/>
      <c r="E129" s="54"/>
      <c r="F129" s="54"/>
      <c r="G129" s="78"/>
      <c r="H129" s="78"/>
      <c r="I129" s="54"/>
      <c r="J129" s="54"/>
      <c r="K129" s="54"/>
      <c r="L129" s="54"/>
      <c r="M129" s="54"/>
      <c r="N129" s="54"/>
      <c r="O129" s="54"/>
      <c r="P129" s="54"/>
    </row>
    <row r="130" spans="1:16" ht="15.75" customHeight="1" x14ac:dyDescent="0.25">
      <c r="A130" s="54"/>
      <c r="B130" s="54"/>
      <c r="C130" s="54"/>
      <c r="D130" s="54"/>
      <c r="E130" s="54"/>
      <c r="F130" s="54"/>
      <c r="G130" s="78"/>
      <c r="H130" s="78"/>
      <c r="I130" s="54"/>
      <c r="J130" s="54"/>
      <c r="K130" s="54"/>
      <c r="L130" s="54"/>
      <c r="M130" s="54"/>
      <c r="N130" s="54"/>
      <c r="O130" s="54"/>
      <c r="P130" s="54"/>
    </row>
    <row r="131" spans="1:16" ht="15.75" customHeight="1" x14ac:dyDescent="0.25">
      <c r="A131" s="54"/>
      <c r="B131" s="54"/>
      <c r="C131" s="54"/>
      <c r="D131" s="54"/>
      <c r="E131" s="54"/>
      <c r="F131" s="54"/>
      <c r="G131" s="78"/>
      <c r="H131" s="78"/>
      <c r="I131" s="54"/>
      <c r="J131" s="54"/>
      <c r="K131" s="54"/>
      <c r="L131" s="54"/>
      <c r="M131" s="54"/>
      <c r="N131" s="54"/>
      <c r="O131" s="54"/>
      <c r="P131" s="54"/>
    </row>
    <row r="132" spans="1:16" ht="15.75" customHeight="1" x14ac:dyDescent="0.25">
      <c r="A132" s="54"/>
      <c r="B132" s="54"/>
      <c r="C132" s="54"/>
      <c r="D132" s="54"/>
      <c r="E132" s="54"/>
      <c r="F132" s="54"/>
      <c r="G132" s="78"/>
      <c r="H132" s="78"/>
      <c r="I132" s="54"/>
      <c r="J132" s="54"/>
      <c r="K132" s="54"/>
      <c r="L132" s="54"/>
      <c r="M132" s="54"/>
      <c r="N132" s="54"/>
      <c r="O132" s="54"/>
      <c r="P132" s="54"/>
    </row>
    <row r="133" spans="1:16" ht="15.75" customHeight="1" x14ac:dyDescent="0.25">
      <c r="A133" s="54"/>
      <c r="B133" s="54"/>
      <c r="C133" s="54"/>
      <c r="D133" s="54"/>
      <c r="E133" s="54"/>
      <c r="F133" s="54"/>
      <c r="G133" s="78"/>
      <c r="H133" s="78"/>
      <c r="I133" s="54"/>
      <c r="J133" s="54"/>
      <c r="K133" s="54"/>
      <c r="L133" s="54"/>
      <c r="M133" s="54"/>
      <c r="N133" s="54"/>
      <c r="O133" s="54"/>
      <c r="P133" s="54"/>
    </row>
    <row r="134" spans="1:16" ht="15.75" customHeight="1" x14ac:dyDescent="0.25">
      <c r="A134" s="54"/>
      <c r="B134" s="54"/>
      <c r="C134" s="54"/>
      <c r="D134" s="54"/>
      <c r="E134" s="54"/>
      <c r="F134" s="54"/>
      <c r="G134" s="78"/>
      <c r="H134" s="78"/>
      <c r="I134" s="54"/>
      <c r="J134" s="54"/>
      <c r="K134" s="54"/>
      <c r="L134" s="54"/>
      <c r="M134" s="54"/>
      <c r="N134" s="54"/>
      <c r="O134" s="54"/>
      <c r="P134" s="54"/>
    </row>
    <row r="135" spans="1:16" ht="15.75" customHeight="1" x14ac:dyDescent="0.25">
      <c r="A135" s="54"/>
      <c r="B135" s="54"/>
      <c r="C135" s="54"/>
      <c r="D135" s="54"/>
      <c r="E135" s="54"/>
      <c r="F135" s="54"/>
      <c r="G135" s="78"/>
      <c r="H135" s="78"/>
      <c r="I135" s="54"/>
      <c r="J135" s="54"/>
      <c r="K135" s="54"/>
      <c r="L135" s="54"/>
      <c r="M135" s="54"/>
      <c r="N135" s="54"/>
      <c r="O135" s="54"/>
      <c r="P135" s="54"/>
    </row>
    <row r="136" spans="1:16" ht="15.75" customHeight="1" x14ac:dyDescent="0.25">
      <c r="A136" s="54"/>
      <c r="B136" s="54"/>
      <c r="C136" s="54"/>
      <c r="D136" s="54"/>
      <c r="E136" s="54"/>
      <c r="F136" s="54"/>
      <c r="G136" s="78"/>
      <c r="H136" s="78"/>
      <c r="I136" s="54"/>
      <c r="J136" s="54"/>
      <c r="K136" s="54"/>
      <c r="L136" s="54"/>
      <c r="M136" s="54"/>
      <c r="N136" s="54"/>
      <c r="O136" s="54"/>
      <c r="P136" s="54"/>
    </row>
    <row r="137" spans="1:16" ht="15.75" customHeight="1" x14ac:dyDescent="0.25">
      <c r="A137" s="54"/>
      <c r="B137" s="54"/>
      <c r="C137" s="54"/>
      <c r="D137" s="54"/>
      <c r="E137" s="54"/>
      <c r="F137" s="54"/>
      <c r="G137" s="78"/>
      <c r="H137" s="78"/>
      <c r="I137" s="54"/>
      <c r="J137" s="54"/>
      <c r="K137" s="54"/>
      <c r="L137" s="54"/>
      <c r="M137" s="54"/>
      <c r="N137" s="54"/>
      <c r="O137" s="54"/>
      <c r="P137" s="54"/>
    </row>
    <row r="138" spans="1:16" ht="15.75" customHeight="1" x14ac:dyDescent="0.25">
      <c r="A138" s="54"/>
      <c r="B138" s="54"/>
      <c r="C138" s="54"/>
      <c r="D138" s="54"/>
      <c r="E138" s="54"/>
      <c r="F138" s="54"/>
      <c r="G138" s="78"/>
      <c r="H138" s="78"/>
      <c r="I138" s="54"/>
      <c r="J138" s="54"/>
      <c r="K138" s="54"/>
      <c r="L138" s="54"/>
      <c r="M138" s="54"/>
      <c r="N138" s="54"/>
      <c r="O138" s="54"/>
      <c r="P138" s="54"/>
    </row>
    <row r="139" spans="1:16" ht="15.75" customHeight="1" x14ac:dyDescent="0.25">
      <c r="A139" s="54"/>
      <c r="B139" s="54"/>
      <c r="C139" s="54"/>
      <c r="D139" s="54"/>
      <c r="E139" s="54"/>
      <c r="F139" s="54"/>
      <c r="G139" s="78"/>
      <c r="H139" s="78"/>
      <c r="I139" s="54"/>
      <c r="J139" s="54"/>
      <c r="K139" s="54"/>
      <c r="L139" s="54"/>
      <c r="M139" s="54"/>
      <c r="N139" s="54"/>
      <c r="O139" s="54"/>
      <c r="P139" s="54"/>
    </row>
    <row r="140" spans="1:16" ht="15.75" customHeight="1" x14ac:dyDescent="0.25">
      <c r="A140" s="54"/>
      <c r="B140" s="54"/>
      <c r="C140" s="54"/>
      <c r="D140" s="54"/>
      <c r="E140" s="54"/>
      <c r="F140" s="54"/>
      <c r="G140" s="78"/>
      <c r="H140" s="78"/>
      <c r="I140" s="54"/>
      <c r="J140" s="54"/>
      <c r="K140" s="54"/>
      <c r="L140" s="54"/>
      <c r="M140" s="54"/>
      <c r="N140" s="54"/>
      <c r="O140" s="54"/>
      <c r="P140" s="54"/>
    </row>
    <row r="141" spans="1:16" ht="15.75" customHeight="1" x14ac:dyDescent="0.25">
      <c r="A141" s="54"/>
      <c r="B141" s="54"/>
      <c r="C141" s="54"/>
      <c r="D141" s="54"/>
      <c r="E141" s="54"/>
      <c r="F141" s="54"/>
      <c r="G141" s="78"/>
      <c r="H141" s="78"/>
      <c r="I141" s="54"/>
      <c r="J141" s="54"/>
      <c r="K141" s="54"/>
      <c r="L141" s="54"/>
      <c r="M141" s="54"/>
      <c r="N141" s="54"/>
      <c r="O141" s="54"/>
      <c r="P141" s="54"/>
    </row>
    <row r="142" spans="1:16" ht="15.75" customHeight="1" x14ac:dyDescent="0.25">
      <c r="A142" s="54"/>
      <c r="B142" s="54"/>
      <c r="C142" s="54"/>
      <c r="D142" s="54"/>
      <c r="E142" s="54"/>
      <c r="F142" s="54"/>
      <c r="G142" s="78"/>
      <c r="H142" s="78"/>
      <c r="I142" s="54"/>
      <c r="J142" s="54"/>
      <c r="K142" s="54"/>
      <c r="L142" s="54"/>
      <c r="M142" s="54"/>
      <c r="N142" s="54"/>
      <c r="O142" s="54"/>
      <c r="P142" s="54"/>
    </row>
    <row r="143" spans="1:16" ht="15.75" customHeight="1" x14ac:dyDescent="0.25">
      <c r="A143" s="54"/>
      <c r="B143" s="54"/>
      <c r="C143" s="54"/>
      <c r="D143" s="54"/>
      <c r="E143" s="54"/>
      <c r="F143" s="54"/>
      <c r="G143" s="78"/>
      <c r="H143" s="78"/>
      <c r="I143" s="54"/>
      <c r="J143" s="54"/>
      <c r="K143" s="54"/>
      <c r="L143" s="54"/>
      <c r="M143" s="54"/>
      <c r="N143" s="54"/>
      <c r="O143" s="54"/>
      <c r="P143" s="54"/>
    </row>
    <row r="144" spans="1:16" ht="15.75" customHeight="1" x14ac:dyDescent="0.25">
      <c r="A144" s="54"/>
      <c r="B144" s="54"/>
      <c r="C144" s="54"/>
      <c r="D144" s="54"/>
      <c r="E144" s="54"/>
      <c r="F144" s="54"/>
      <c r="G144" s="78"/>
      <c r="H144" s="78"/>
      <c r="I144" s="54"/>
      <c r="J144" s="54"/>
      <c r="K144" s="54"/>
      <c r="L144" s="54"/>
      <c r="M144" s="54"/>
      <c r="N144" s="54"/>
      <c r="O144" s="54"/>
      <c r="P144" s="54"/>
    </row>
    <row r="145" spans="1:16" ht="15.75" customHeight="1" x14ac:dyDescent="0.25">
      <c r="A145" s="54"/>
      <c r="B145" s="54"/>
      <c r="C145" s="54"/>
      <c r="D145" s="54"/>
      <c r="E145" s="54"/>
      <c r="F145" s="54"/>
      <c r="G145" s="78"/>
      <c r="H145" s="78"/>
      <c r="I145" s="54"/>
      <c r="J145" s="54"/>
      <c r="K145" s="54"/>
      <c r="L145" s="54"/>
      <c r="M145" s="54"/>
      <c r="N145" s="54"/>
      <c r="O145" s="54"/>
      <c r="P145" s="54"/>
    </row>
    <row r="146" spans="1:16" ht="15.75" customHeight="1" x14ac:dyDescent="0.25">
      <c r="A146" s="54"/>
      <c r="B146" s="54"/>
      <c r="C146" s="54"/>
      <c r="D146" s="54"/>
      <c r="E146" s="54"/>
      <c r="F146" s="54"/>
      <c r="G146" s="78"/>
      <c r="H146" s="78"/>
      <c r="I146" s="54"/>
      <c r="J146" s="54"/>
      <c r="K146" s="54"/>
      <c r="L146" s="54"/>
      <c r="M146" s="54"/>
      <c r="N146" s="54"/>
      <c r="O146" s="54"/>
      <c r="P146" s="54"/>
    </row>
    <row r="147" spans="1:16" ht="15.75" customHeight="1" x14ac:dyDescent="0.25">
      <c r="A147" s="54"/>
      <c r="B147" s="54"/>
      <c r="C147" s="54"/>
      <c r="D147" s="54"/>
      <c r="E147" s="54"/>
      <c r="F147" s="54"/>
      <c r="G147" s="78"/>
      <c r="H147" s="78"/>
      <c r="I147" s="54"/>
      <c r="J147" s="54"/>
      <c r="K147" s="54"/>
      <c r="L147" s="54"/>
      <c r="M147" s="54"/>
      <c r="N147" s="54"/>
      <c r="O147" s="54"/>
      <c r="P147" s="54"/>
    </row>
    <row r="148" spans="1:16" ht="15.75" customHeight="1" x14ac:dyDescent="0.25">
      <c r="A148" s="54"/>
      <c r="B148" s="54"/>
      <c r="C148" s="54"/>
      <c r="D148" s="54"/>
      <c r="E148" s="54"/>
      <c r="F148" s="54"/>
      <c r="G148" s="78"/>
      <c r="H148" s="78"/>
      <c r="I148" s="54"/>
      <c r="J148" s="54"/>
      <c r="K148" s="54"/>
      <c r="L148" s="54"/>
      <c r="M148" s="54"/>
      <c r="N148" s="54"/>
      <c r="O148" s="54"/>
      <c r="P148" s="54"/>
    </row>
    <row r="149" spans="1:16" ht="15.75" customHeight="1" x14ac:dyDescent="0.25">
      <c r="A149" s="54"/>
      <c r="B149" s="54"/>
      <c r="C149" s="54"/>
      <c r="D149" s="54"/>
      <c r="E149" s="54"/>
      <c r="F149" s="54"/>
      <c r="G149" s="78"/>
      <c r="H149" s="78"/>
      <c r="I149" s="54"/>
      <c r="J149" s="54"/>
      <c r="K149" s="54"/>
      <c r="L149" s="54"/>
      <c r="M149" s="54"/>
      <c r="N149" s="54"/>
      <c r="O149" s="54"/>
      <c r="P149" s="54"/>
    </row>
    <row r="150" spans="1:16" ht="15.75" customHeight="1" x14ac:dyDescent="0.25">
      <c r="A150" s="54"/>
      <c r="B150" s="54"/>
      <c r="C150" s="54"/>
      <c r="D150" s="54"/>
      <c r="E150" s="54"/>
      <c r="F150" s="54"/>
      <c r="G150" s="78"/>
      <c r="H150" s="78"/>
      <c r="I150" s="54"/>
      <c r="J150" s="54"/>
      <c r="K150" s="54"/>
      <c r="L150" s="54"/>
      <c r="M150" s="54"/>
      <c r="N150" s="54"/>
      <c r="O150" s="54"/>
      <c r="P150" s="54"/>
    </row>
    <row r="151" spans="1:16" ht="15.75" customHeight="1" x14ac:dyDescent="0.25">
      <c r="A151" s="54"/>
      <c r="B151" s="54"/>
      <c r="C151" s="54"/>
      <c r="D151" s="54"/>
      <c r="E151" s="54"/>
      <c r="F151" s="54"/>
      <c r="G151" s="78"/>
      <c r="H151" s="78"/>
      <c r="I151" s="54"/>
      <c r="J151" s="54"/>
      <c r="K151" s="54"/>
      <c r="L151" s="54"/>
      <c r="M151" s="54"/>
      <c r="N151" s="54"/>
      <c r="O151" s="54"/>
      <c r="P151" s="54"/>
    </row>
    <row r="152" spans="1:16" ht="15.75" customHeight="1" x14ac:dyDescent="0.25">
      <c r="A152" s="54"/>
      <c r="B152" s="54"/>
      <c r="C152" s="54"/>
      <c r="D152" s="54"/>
      <c r="E152" s="54"/>
      <c r="F152" s="54"/>
      <c r="G152" s="78"/>
      <c r="H152" s="78"/>
      <c r="I152" s="54"/>
      <c r="J152" s="54"/>
      <c r="K152" s="54"/>
      <c r="L152" s="54"/>
      <c r="M152" s="54"/>
      <c r="N152" s="54"/>
      <c r="O152" s="54"/>
      <c r="P152" s="54"/>
    </row>
    <row r="153" spans="1:16" ht="15.75" customHeight="1" x14ac:dyDescent="0.25">
      <c r="A153" s="54"/>
      <c r="B153" s="54"/>
      <c r="C153" s="54"/>
      <c r="D153" s="54"/>
      <c r="E153" s="54"/>
      <c r="F153" s="54"/>
      <c r="G153" s="78"/>
      <c r="H153" s="78"/>
      <c r="I153" s="54"/>
      <c r="J153" s="54"/>
      <c r="K153" s="54"/>
      <c r="L153" s="54"/>
      <c r="M153" s="54"/>
      <c r="N153" s="54"/>
      <c r="O153" s="54"/>
      <c r="P153" s="54"/>
    </row>
    <row r="154" spans="1:16" ht="15.75" customHeight="1" x14ac:dyDescent="0.25">
      <c r="A154" s="54"/>
      <c r="B154" s="54"/>
      <c r="C154" s="54"/>
      <c r="D154" s="54"/>
      <c r="E154" s="54"/>
      <c r="F154" s="54"/>
      <c r="G154" s="78"/>
      <c r="H154" s="78"/>
      <c r="I154" s="54"/>
      <c r="J154" s="54"/>
      <c r="K154" s="54"/>
      <c r="L154" s="54"/>
      <c r="M154" s="54"/>
      <c r="N154" s="54"/>
      <c r="O154" s="54"/>
      <c r="P154" s="54"/>
    </row>
    <row r="155" spans="1:16" ht="15.75" customHeight="1" x14ac:dyDescent="0.25">
      <c r="A155" s="54"/>
      <c r="B155" s="54"/>
      <c r="C155" s="54"/>
      <c r="D155" s="54"/>
      <c r="E155" s="54"/>
      <c r="F155" s="54"/>
      <c r="G155" s="78"/>
      <c r="H155" s="78"/>
      <c r="I155" s="54"/>
      <c r="J155" s="54"/>
      <c r="K155" s="54"/>
      <c r="L155" s="54"/>
      <c r="M155" s="54"/>
      <c r="N155" s="54"/>
      <c r="O155" s="54"/>
      <c r="P155" s="54"/>
    </row>
    <row r="156" spans="1:16" ht="15.75" customHeight="1" x14ac:dyDescent="0.25">
      <c r="A156" s="54"/>
      <c r="B156" s="54"/>
      <c r="C156" s="54"/>
      <c r="D156" s="54"/>
      <c r="E156" s="54"/>
      <c r="F156" s="54"/>
      <c r="G156" s="78"/>
      <c r="H156" s="78"/>
      <c r="I156" s="54"/>
      <c r="J156" s="54"/>
      <c r="K156" s="54"/>
      <c r="L156" s="54"/>
      <c r="M156" s="54"/>
      <c r="N156" s="54"/>
      <c r="O156" s="54"/>
      <c r="P156" s="54"/>
    </row>
    <row r="157" spans="1:16" ht="15.75" customHeight="1" x14ac:dyDescent="0.25">
      <c r="A157" s="54"/>
      <c r="B157" s="54"/>
      <c r="C157" s="54"/>
      <c r="D157" s="54"/>
      <c r="E157" s="54"/>
      <c r="F157" s="54"/>
      <c r="G157" s="78"/>
      <c r="H157" s="78"/>
      <c r="I157" s="54"/>
      <c r="J157" s="54"/>
      <c r="K157" s="54"/>
      <c r="L157" s="54"/>
      <c r="M157" s="54"/>
      <c r="N157" s="54"/>
      <c r="O157" s="54"/>
      <c r="P157" s="54"/>
    </row>
    <row r="158" spans="1:16" ht="15.75" customHeight="1" x14ac:dyDescent="0.25">
      <c r="A158" s="54"/>
      <c r="B158" s="54"/>
      <c r="C158" s="54"/>
      <c r="D158" s="54"/>
      <c r="E158" s="54"/>
      <c r="F158" s="54"/>
      <c r="G158" s="78"/>
      <c r="H158" s="78"/>
      <c r="I158" s="54"/>
      <c r="J158" s="54"/>
      <c r="K158" s="54"/>
      <c r="L158" s="54"/>
      <c r="M158" s="54"/>
      <c r="N158" s="54"/>
      <c r="O158" s="54"/>
      <c r="P158" s="54"/>
    </row>
    <row r="159" spans="1:16" ht="15.75" customHeight="1" x14ac:dyDescent="0.25">
      <c r="A159" s="54"/>
      <c r="B159" s="54"/>
      <c r="C159" s="54"/>
      <c r="D159" s="54"/>
      <c r="E159" s="54"/>
      <c r="F159" s="54"/>
      <c r="G159" s="78"/>
      <c r="H159" s="78"/>
      <c r="I159" s="54"/>
      <c r="J159" s="54"/>
      <c r="K159" s="54"/>
      <c r="L159" s="54"/>
      <c r="M159" s="54"/>
      <c r="N159" s="54"/>
      <c r="O159" s="54"/>
      <c r="P159" s="54"/>
    </row>
    <row r="160" spans="1:16" ht="15.75" customHeight="1" x14ac:dyDescent="0.25">
      <c r="A160" s="54"/>
      <c r="B160" s="54"/>
      <c r="C160" s="54"/>
      <c r="D160" s="54"/>
      <c r="E160" s="54"/>
      <c r="F160" s="54"/>
      <c r="G160" s="78"/>
      <c r="H160" s="78"/>
      <c r="I160" s="54"/>
      <c r="J160" s="54"/>
      <c r="K160" s="54"/>
      <c r="L160" s="54"/>
      <c r="M160" s="54"/>
      <c r="N160" s="54"/>
      <c r="O160" s="54"/>
      <c r="P160" s="54"/>
    </row>
    <row r="161" spans="1:16" ht="15.75" customHeight="1" x14ac:dyDescent="0.25">
      <c r="A161" s="54"/>
      <c r="B161" s="54"/>
      <c r="C161" s="54"/>
      <c r="D161" s="54"/>
      <c r="E161" s="54"/>
      <c r="F161" s="54"/>
      <c r="G161" s="78"/>
      <c r="H161" s="78"/>
      <c r="I161" s="54"/>
      <c r="J161" s="54"/>
      <c r="K161" s="54"/>
      <c r="L161" s="54"/>
      <c r="M161" s="54"/>
      <c r="N161" s="54"/>
      <c r="O161" s="54"/>
      <c r="P161" s="54"/>
    </row>
    <row r="162" spans="1:16" ht="15.75" customHeight="1" x14ac:dyDescent="0.25">
      <c r="A162" s="54"/>
      <c r="B162" s="54"/>
      <c r="C162" s="54"/>
      <c r="D162" s="54"/>
      <c r="E162" s="54"/>
      <c r="F162" s="54"/>
      <c r="G162" s="78"/>
      <c r="H162" s="78"/>
      <c r="I162" s="54"/>
      <c r="J162" s="54"/>
      <c r="K162" s="54"/>
      <c r="L162" s="54"/>
      <c r="M162" s="54"/>
      <c r="N162" s="54"/>
      <c r="O162" s="54"/>
      <c r="P162" s="54"/>
    </row>
    <row r="163" spans="1:16" ht="15.75" customHeight="1" x14ac:dyDescent="0.25">
      <c r="A163" s="54"/>
      <c r="B163" s="54"/>
      <c r="C163" s="54"/>
      <c r="D163" s="54"/>
      <c r="E163" s="54"/>
      <c r="F163" s="54"/>
      <c r="G163" s="78"/>
      <c r="H163" s="78"/>
      <c r="I163" s="54"/>
      <c r="J163" s="54"/>
      <c r="K163" s="54"/>
      <c r="L163" s="54"/>
      <c r="M163" s="54"/>
      <c r="N163" s="54"/>
      <c r="O163" s="54"/>
      <c r="P163" s="54"/>
    </row>
    <row r="164" spans="1:16" ht="15.75" customHeight="1" x14ac:dyDescent="0.25">
      <c r="A164" s="54"/>
      <c r="B164" s="54"/>
      <c r="C164" s="54"/>
      <c r="D164" s="54"/>
      <c r="E164" s="54"/>
      <c r="F164" s="54"/>
      <c r="G164" s="78"/>
      <c r="H164" s="78"/>
      <c r="I164" s="54"/>
      <c r="J164" s="54"/>
      <c r="K164" s="54"/>
      <c r="L164" s="54"/>
      <c r="M164" s="54"/>
      <c r="N164" s="54"/>
      <c r="O164" s="54"/>
      <c r="P164" s="54"/>
    </row>
    <row r="165" spans="1:16" ht="15.75" customHeight="1" x14ac:dyDescent="0.25">
      <c r="A165" s="54"/>
      <c r="B165" s="54"/>
      <c r="C165" s="54"/>
      <c r="D165" s="54"/>
      <c r="E165" s="54"/>
      <c r="F165" s="54"/>
      <c r="G165" s="78"/>
      <c r="H165" s="78"/>
      <c r="I165" s="54"/>
      <c r="J165" s="54"/>
      <c r="K165" s="54"/>
      <c r="L165" s="54"/>
      <c r="M165" s="54"/>
      <c r="N165" s="54"/>
      <c r="O165" s="54"/>
      <c r="P165" s="54"/>
    </row>
    <row r="166" spans="1:16" ht="15.75" customHeight="1" x14ac:dyDescent="0.25">
      <c r="A166" s="54"/>
      <c r="B166" s="54"/>
      <c r="C166" s="54"/>
      <c r="D166" s="54"/>
      <c r="E166" s="54"/>
      <c r="F166" s="54"/>
      <c r="G166" s="78"/>
      <c r="H166" s="78"/>
      <c r="I166" s="54"/>
      <c r="J166" s="54"/>
      <c r="K166" s="54"/>
      <c r="L166" s="54"/>
      <c r="M166" s="54"/>
      <c r="N166" s="54"/>
      <c r="O166" s="54"/>
      <c r="P166" s="54"/>
    </row>
    <row r="167" spans="1:16" ht="15.75" customHeight="1" x14ac:dyDescent="0.25">
      <c r="A167" s="54"/>
      <c r="B167" s="54"/>
      <c r="C167" s="54"/>
      <c r="D167" s="54"/>
      <c r="E167" s="54"/>
      <c r="F167" s="54"/>
      <c r="G167" s="78"/>
      <c r="H167" s="78"/>
      <c r="I167" s="54"/>
      <c r="J167" s="54"/>
      <c r="K167" s="54"/>
      <c r="L167" s="54"/>
      <c r="M167" s="54"/>
      <c r="N167" s="54"/>
      <c r="O167" s="54"/>
      <c r="P167" s="54"/>
    </row>
    <row r="168" spans="1:16" ht="15.75" customHeight="1" x14ac:dyDescent="0.25">
      <c r="A168" s="54"/>
      <c r="B168" s="54"/>
      <c r="C168" s="54"/>
      <c r="D168" s="54"/>
      <c r="E168" s="54"/>
      <c r="F168" s="54"/>
      <c r="G168" s="78"/>
      <c r="H168" s="78"/>
      <c r="I168" s="54"/>
      <c r="J168" s="54"/>
      <c r="K168" s="54"/>
      <c r="L168" s="54"/>
      <c r="M168" s="54"/>
      <c r="N168" s="54"/>
      <c r="O168" s="54"/>
      <c r="P168" s="54"/>
    </row>
    <row r="169" spans="1:16" ht="15.75" customHeight="1" x14ac:dyDescent="0.25">
      <c r="A169" s="54"/>
      <c r="B169" s="54"/>
      <c r="C169" s="54"/>
      <c r="D169" s="54"/>
      <c r="E169" s="54"/>
      <c r="F169" s="54"/>
      <c r="G169" s="78"/>
      <c r="H169" s="78"/>
      <c r="I169" s="54"/>
      <c r="J169" s="54"/>
      <c r="K169" s="54"/>
      <c r="L169" s="54"/>
      <c r="M169" s="54"/>
      <c r="N169" s="54"/>
      <c r="O169" s="54"/>
      <c r="P169" s="54"/>
    </row>
    <row r="170" spans="1:16" ht="15.75" customHeight="1" x14ac:dyDescent="0.25">
      <c r="A170" s="54"/>
      <c r="B170" s="54"/>
      <c r="C170" s="54"/>
      <c r="D170" s="54"/>
      <c r="E170" s="54"/>
      <c r="F170" s="54"/>
      <c r="G170" s="78"/>
      <c r="H170" s="78"/>
      <c r="I170" s="54"/>
      <c r="J170" s="54"/>
      <c r="K170" s="54"/>
      <c r="L170" s="54"/>
      <c r="M170" s="54"/>
      <c r="N170" s="54"/>
      <c r="O170" s="54"/>
      <c r="P170" s="54"/>
    </row>
    <row r="171" spans="1:16" ht="15.75" customHeight="1" x14ac:dyDescent="0.25">
      <c r="A171" s="54"/>
      <c r="B171" s="54"/>
      <c r="C171" s="54"/>
      <c r="D171" s="54"/>
      <c r="E171" s="54"/>
      <c r="F171" s="54"/>
      <c r="G171" s="78"/>
      <c r="H171" s="78"/>
      <c r="I171" s="54"/>
      <c r="J171" s="54"/>
      <c r="K171" s="54"/>
      <c r="L171" s="54"/>
      <c r="M171" s="54"/>
      <c r="N171" s="54"/>
      <c r="O171" s="54"/>
      <c r="P171" s="54"/>
    </row>
    <row r="172" spans="1:16" ht="15.75" customHeight="1" x14ac:dyDescent="0.25">
      <c r="A172" s="54"/>
      <c r="B172" s="54"/>
      <c r="C172" s="54"/>
      <c r="D172" s="54"/>
      <c r="E172" s="54"/>
      <c r="F172" s="54"/>
      <c r="G172" s="78"/>
      <c r="H172" s="78"/>
      <c r="I172" s="54"/>
      <c r="J172" s="54"/>
      <c r="K172" s="54"/>
      <c r="L172" s="54"/>
      <c r="M172" s="54"/>
      <c r="N172" s="54"/>
      <c r="O172" s="54"/>
      <c r="P172" s="54"/>
    </row>
    <row r="173" spans="1:16" ht="15.75" customHeight="1" x14ac:dyDescent="0.25">
      <c r="A173" s="54"/>
      <c r="B173" s="54"/>
      <c r="C173" s="54"/>
      <c r="D173" s="54"/>
      <c r="E173" s="54"/>
      <c r="F173" s="54"/>
      <c r="G173" s="78"/>
      <c r="H173" s="78"/>
      <c r="I173" s="54"/>
      <c r="J173" s="54"/>
      <c r="K173" s="54"/>
      <c r="L173" s="54"/>
      <c r="M173" s="54"/>
      <c r="N173" s="54"/>
      <c r="O173" s="54"/>
      <c r="P173" s="54"/>
    </row>
    <row r="174" spans="1:16" ht="15.75" customHeight="1" x14ac:dyDescent="0.25">
      <c r="A174" s="54"/>
      <c r="B174" s="54"/>
      <c r="C174" s="54"/>
      <c r="D174" s="54"/>
      <c r="E174" s="54"/>
      <c r="F174" s="54"/>
      <c r="G174" s="78"/>
      <c r="H174" s="78"/>
      <c r="I174" s="54"/>
      <c r="J174" s="54"/>
      <c r="K174" s="54"/>
      <c r="L174" s="54"/>
      <c r="M174" s="54"/>
      <c r="N174" s="54"/>
      <c r="O174" s="54"/>
      <c r="P174" s="54"/>
    </row>
    <row r="175" spans="1:16" ht="15.75" customHeight="1" x14ac:dyDescent="0.25">
      <c r="A175" s="54"/>
      <c r="B175" s="54"/>
      <c r="C175" s="54"/>
      <c r="D175" s="54"/>
      <c r="E175" s="54"/>
      <c r="F175" s="54"/>
      <c r="G175" s="78"/>
      <c r="H175" s="78"/>
      <c r="I175" s="54"/>
      <c r="J175" s="54"/>
      <c r="K175" s="54"/>
      <c r="L175" s="54"/>
      <c r="M175" s="54"/>
      <c r="N175" s="54"/>
      <c r="O175" s="54"/>
      <c r="P175" s="54"/>
    </row>
    <row r="176" spans="1:16" ht="15.75" customHeight="1" x14ac:dyDescent="0.25">
      <c r="A176" s="54"/>
      <c r="B176" s="54"/>
      <c r="C176" s="54"/>
      <c r="D176" s="54"/>
      <c r="E176" s="54"/>
      <c r="F176" s="54"/>
      <c r="G176" s="78"/>
      <c r="H176" s="78"/>
      <c r="I176" s="54"/>
      <c r="J176" s="54"/>
      <c r="K176" s="54"/>
      <c r="L176" s="54"/>
      <c r="M176" s="54"/>
      <c r="N176" s="54"/>
      <c r="O176" s="54"/>
      <c r="P176" s="54"/>
    </row>
    <row r="177" spans="1:16" ht="15.75" customHeight="1" x14ac:dyDescent="0.25">
      <c r="A177" s="54"/>
      <c r="B177" s="54"/>
      <c r="C177" s="54"/>
      <c r="D177" s="54"/>
      <c r="E177" s="54"/>
      <c r="F177" s="54"/>
      <c r="G177" s="78"/>
      <c r="H177" s="78"/>
      <c r="I177" s="54"/>
      <c r="J177" s="54"/>
      <c r="K177" s="54"/>
      <c r="L177" s="54"/>
      <c r="M177" s="54"/>
      <c r="N177" s="54"/>
      <c r="O177" s="54"/>
      <c r="P177" s="54"/>
    </row>
    <row r="178" spans="1:16" ht="15.75" customHeight="1" x14ac:dyDescent="0.25">
      <c r="A178" s="54"/>
      <c r="B178" s="54"/>
      <c r="C178" s="54"/>
      <c r="D178" s="54"/>
      <c r="E178" s="54"/>
      <c r="F178" s="54"/>
      <c r="G178" s="78"/>
      <c r="H178" s="78"/>
      <c r="I178" s="54"/>
      <c r="J178" s="54"/>
      <c r="K178" s="54"/>
      <c r="L178" s="54"/>
      <c r="M178" s="54"/>
      <c r="N178" s="54"/>
      <c r="O178" s="54"/>
      <c r="P178" s="54"/>
    </row>
    <row r="179" spans="1:16" ht="15.75" customHeight="1" x14ac:dyDescent="0.25">
      <c r="A179" s="54"/>
      <c r="B179" s="54"/>
      <c r="C179" s="54"/>
      <c r="D179" s="54"/>
      <c r="E179" s="54"/>
      <c r="F179" s="54"/>
      <c r="G179" s="78"/>
      <c r="H179" s="78"/>
      <c r="I179" s="54"/>
      <c r="J179" s="54"/>
      <c r="K179" s="54"/>
      <c r="L179" s="54"/>
      <c r="M179" s="54"/>
      <c r="N179" s="54"/>
      <c r="O179" s="54"/>
      <c r="P179" s="54"/>
    </row>
    <row r="180" spans="1:16" ht="15.75" customHeight="1" x14ac:dyDescent="0.25">
      <c r="A180" s="54"/>
      <c r="B180" s="54"/>
      <c r="C180" s="54"/>
      <c r="D180" s="54"/>
      <c r="E180" s="54"/>
      <c r="F180" s="54"/>
      <c r="G180" s="78"/>
      <c r="H180" s="78"/>
      <c r="I180" s="54"/>
      <c r="J180" s="54"/>
      <c r="K180" s="54"/>
      <c r="L180" s="54"/>
      <c r="M180" s="54"/>
      <c r="N180" s="54"/>
      <c r="O180" s="54"/>
      <c r="P180" s="54"/>
    </row>
    <row r="181" spans="1:16" ht="15.75" customHeight="1" x14ac:dyDescent="0.25">
      <c r="A181" s="54"/>
      <c r="B181" s="54"/>
      <c r="C181" s="54"/>
      <c r="D181" s="54"/>
      <c r="E181" s="54"/>
      <c r="F181" s="54"/>
      <c r="G181" s="78"/>
      <c r="H181" s="78"/>
      <c r="I181" s="54"/>
      <c r="J181" s="54"/>
      <c r="K181" s="54"/>
      <c r="L181" s="54"/>
      <c r="M181" s="54"/>
      <c r="N181" s="54"/>
      <c r="O181" s="54"/>
      <c r="P181" s="54"/>
    </row>
    <row r="182" spans="1:16" ht="15.75" customHeight="1" x14ac:dyDescent="0.25">
      <c r="A182" s="54"/>
      <c r="B182" s="54"/>
      <c r="C182" s="54"/>
      <c r="D182" s="54"/>
      <c r="E182" s="54"/>
      <c r="F182" s="54"/>
      <c r="G182" s="78"/>
      <c r="H182" s="78"/>
      <c r="I182" s="54"/>
      <c r="J182" s="54"/>
      <c r="K182" s="54"/>
      <c r="L182" s="54"/>
      <c r="M182" s="54"/>
      <c r="N182" s="54"/>
      <c r="O182" s="54"/>
      <c r="P182" s="54"/>
    </row>
    <row r="183" spans="1:16" ht="15.75" customHeight="1" x14ac:dyDescent="0.25">
      <c r="A183" s="54"/>
      <c r="B183" s="54"/>
      <c r="C183" s="54"/>
      <c r="D183" s="54"/>
      <c r="E183" s="54"/>
      <c r="F183" s="54"/>
      <c r="G183" s="78"/>
      <c r="H183" s="78"/>
      <c r="I183" s="54"/>
      <c r="J183" s="54"/>
      <c r="K183" s="54"/>
      <c r="L183" s="54"/>
      <c r="M183" s="54"/>
      <c r="N183" s="54"/>
      <c r="O183" s="54"/>
      <c r="P183" s="54"/>
    </row>
    <row r="184" spans="1:16" ht="15.75" customHeight="1" x14ac:dyDescent="0.25">
      <c r="A184" s="54"/>
      <c r="B184" s="54"/>
      <c r="C184" s="54"/>
      <c r="D184" s="54"/>
      <c r="E184" s="54"/>
      <c r="F184" s="54"/>
      <c r="G184" s="78"/>
      <c r="H184" s="78"/>
      <c r="I184" s="54"/>
      <c r="J184" s="54"/>
      <c r="K184" s="54"/>
      <c r="L184" s="54"/>
      <c r="M184" s="54"/>
      <c r="N184" s="54"/>
      <c r="O184" s="54"/>
      <c r="P184" s="54"/>
    </row>
    <row r="185" spans="1:16" ht="15.75" customHeight="1" x14ac:dyDescent="0.25">
      <c r="A185" s="54"/>
      <c r="B185" s="54"/>
      <c r="C185" s="54"/>
      <c r="D185" s="54"/>
      <c r="E185" s="54"/>
      <c r="F185" s="54"/>
      <c r="G185" s="78"/>
      <c r="H185" s="78"/>
      <c r="I185" s="54"/>
      <c r="J185" s="54"/>
      <c r="K185" s="54"/>
      <c r="L185" s="54"/>
      <c r="M185" s="54"/>
      <c r="N185" s="54"/>
      <c r="O185" s="54"/>
      <c r="P185" s="54"/>
    </row>
    <row r="186" spans="1:16" ht="15.75" customHeight="1" x14ac:dyDescent="0.25">
      <c r="A186" s="54"/>
      <c r="B186" s="54"/>
      <c r="C186" s="54"/>
      <c r="D186" s="54"/>
      <c r="E186" s="54"/>
      <c r="F186" s="54"/>
      <c r="G186" s="78"/>
      <c r="H186" s="78"/>
      <c r="I186" s="54"/>
      <c r="J186" s="54"/>
      <c r="K186" s="54"/>
      <c r="L186" s="54"/>
      <c r="M186" s="54"/>
      <c r="N186" s="54"/>
      <c r="O186" s="54"/>
      <c r="P186" s="54"/>
    </row>
    <row r="187" spans="1:16" ht="15.75" customHeight="1" x14ac:dyDescent="0.25">
      <c r="A187" s="54"/>
      <c r="B187" s="54"/>
      <c r="C187" s="54"/>
      <c r="D187" s="54"/>
      <c r="E187" s="54"/>
      <c r="F187" s="54"/>
      <c r="G187" s="78"/>
      <c r="H187" s="78"/>
      <c r="I187" s="54"/>
      <c r="J187" s="54"/>
      <c r="K187" s="54"/>
      <c r="L187" s="54"/>
      <c r="M187" s="54"/>
      <c r="N187" s="54"/>
      <c r="O187" s="54"/>
      <c r="P187" s="54"/>
    </row>
    <row r="188" spans="1:16" ht="15.75" customHeight="1" x14ac:dyDescent="0.25">
      <c r="A188" s="54"/>
      <c r="B188" s="54"/>
      <c r="C188" s="54"/>
      <c r="D188" s="54"/>
      <c r="E188" s="54"/>
      <c r="F188" s="54"/>
      <c r="G188" s="78"/>
      <c r="H188" s="78"/>
      <c r="I188" s="54"/>
      <c r="J188" s="54"/>
      <c r="K188" s="54"/>
      <c r="L188" s="54"/>
      <c r="M188" s="54"/>
      <c r="N188" s="54"/>
      <c r="O188" s="54"/>
      <c r="P188" s="54"/>
    </row>
    <row r="189" spans="1:16" ht="15.75" customHeight="1" x14ac:dyDescent="0.25">
      <c r="A189" s="54"/>
      <c r="B189" s="54"/>
      <c r="C189" s="54"/>
      <c r="D189" s="54"/>
      <c r="E189" s="54"/>
      <c r="F189" s="54"/>
      <c r="G189" s="78"/>
      <c r="H189" s="78"/>
      <c r="I189" s="54"/>
      <c r="J189" s="54"/>
      <c r="K189" s="54"/>
      <c r="L189" s="54"/>
      <c r="M189" s="54"/>
      <c r="N189" s="54"/>
      <c r="O189" s="54"/>
      <c r="P189" s="54"/>
    </row>
    <row r="190" spans="1:16" ht="15.75" customHeight="1" x14ac:dyDescent="0.25">
      <c r="A190" s="54"/>
      <c r="B190" s="54"/>
      <c r="C190" s="54"/>
      <c r="D190" s="54"/>
      <c r="E190" s="54"/>
      <c r="F190" s="54"/>
      <c r="G190" s="78"/>
      <c r="H190" s="78"/>
      <c r="I190" s="54"/>
      <c r="J190" s="54"/>
      <c r="K190" s="54"/>
      <c r="L190" s="54"/>
      <c r="M190" s="54"/>
      <c r="N190" s="54"/>
      <c r="O190" s="54"/>
      <c r="P190" s="54"/>
    </row>
    <row r="191" spans="1:16" ht="15.75" customHeight="1" x14ac:dyDescent="0.25">
      <c r="A191" s="54"/>
      <c r="B191" s="54"/>
      <c r="C191" s="54"/>
      <c r="D191" s="54"/>
      <c r="E191" s="54"/>
      <c r="F191" s="54"/>
      <c r="G191" s="78"/>
      <c r="H191" s="78"/>
      <c r="I191" s="54"/>
      <c r="J191" s="54"/>
      <c r="K191" s="54"/>
      <c r="L191" s="54"/>
      <c r="M191" s="54"/>
      <c r="N191" s="54"/>
      <c r="O191" s="54"/>
      <c r="P191" s="54"/>
    </row>
    <row r="192" spans="1:16" ht="15.75" customHeight="1" x14ac:dyDescent="0.25">
      <c r="A192" s="54"/>
      <c r="B192" s="54"/>
      <c r="C192" s="54"/>
      <c r="D192" s="54"/>
      <c r="E192" s="54"/>
      <c r="F192" s="54"/>
      <c r="G192" s="78"/>
      <c r="H192" s="78"/>
      <c r="I192" s="54"/>
      <c r="J192" s="54"/>
      <c r="K192" s="54"/>
      <c r="L192" s="54"/>
      <c r="M192" s="54"/>
      <c r="N192" s="54"/>
      <c r="O192" s="54"/>
      <c r="P192" s="54"/>
    </row>
    <row r="193" spans="1:16" ht="15.75" customHeight="1" x14ac:dyDescent="0.25">
      <c r="A193" s="54"/>
      <c r="B193" s="54"/>
      <c r="C193" s="54"/>
      <c r="D193" s="54"/>
      <c r="E193" s="54"/>
      <c r="F193" s="54"/>
      <c r="G193" s="78"/>
      <c r="H193" s="78"/>
      <c r="I193" s="54"/>
      <c r="J193" s="54"/>
      <c r="K193" s="54"/>
      <c r="L193" s="54"/>
      <c r="M193" s="54"/>
      <c r="N193" s="54"/>
      <c r="O193" s="54"/>
      <c r="P193" s="54"/>
    </row>
    <row r="194" spans="1:16" ht="15.75" customHeight="1" x14ac:dyDescent="0.25">
      <c r="A194" s="54"/>
      <c r="B194" s="54"/>
      <c r="C194" s="54"/>
      <c r="D194" s="54"/>
      <c r="E194" s="54"/>
      <c r="F194" s="54"/>
      <c r="G194" s="78"/>
      <c r="H194" s="78"/>
      <c r="I194" s="54"/>
      <c r="J194" s="54"/>
      <c r="K194" s="54"/>
      <c r="L194" s="54"/>
      <c r="M194" s="54"/>
      <c r="N194" s="54"/>
      <c r="O194" s="54"/>
      <c r="P194" s="54"/>
    </row>
    <row r="195" spans="1:16" ht="15.75" customHeight="1" x14ac:dyDescent="0.25">
      <c r="A195" s="54"/>
      <c r="B195" s="54"/>
      <c r="C195" s="54"/>
      <c r="D195" s="54"/>
      <c r="E195" s="54"/>
      <c r="F195" s="54"/>
      <c r="G195" s="78"/>
      <c r="H195" s="78"/>
      <c r="I195" s="54"/>
      <c r="J195" s="54"/>
      <c r="K195" s="54"/>
      <c r="L195" s="54"/>
      <c r="M195" s="54"/>
      <c r="N195" s="54"/>
      <c r="O195" s="54"/>
      <c r="P195" s="54"/>
    </row>
    <row r="196" spans="1:16" ht="15.75" customHeight="1" x14ac:dyDescent="0.25">
      <c r="A196" s="54"/>
      <c r="B196" s="54"/>
      <c r="C196" s="54"/>
      <c r="D196" s="54"/>
      <c r="E196" s="54"/>
      <c r="F196" s="54"/>
      <c r="G196" s="78"/>
      <c r="H196" s="78"/>
      <c r="I196" s="54"/>
      <c r="J196" s="54"/>
      <c r="K196" s="54"/>
      <c r="L196" s="54"/>
      <c r="M196" s="54"/>
      <c r="N196" s="54"/>
      <c r="O196" s="54"/>
      <c r="P196" s="54"/>
    </row>
    <row r="197" spans="1:16" ht="15.75" customHeight="1" x14ac:dyDescent="0.25">
      <c r="A197" s="54"/>
      <c r="B197" s="54"/>
      <c r="C197" s="54"/>
      <c r="D197" s="54"/>
      <c r="E197" s="54"/>
      <c r="F197" s="54"/>
      <c r="G197" s="78"/>
      <c r="H197" s="78"/>
      <c r="I197" s="54"/>
      <c r="J197" s="54"/>
      <c r="K197" s="54"/>
      <c r="L197" s="54"/>
      <c r="M197" s="54"/>
      <c r="N197" s="54"/>
      <c r="O197" s="54"/>
      <c r="P197" s="54"/>
    </row>
    <row r="198" spans="1:16" ht="15.75" customHeight="1" x14ac:dyDescent="0.25">
      <c r="A198" s="54"/>
      <c r="B198" s="54"/>
      <c r="C198" s="54"/>
      <c r="D198" s="54"/>
      <c r="E198" s="54"/>
      <c r="F198" s="54"/>
      <c r="G198" s="78"/>
      <c r="H198" s="78"/>
      <c r="I198" s="54"/>
      <c r="J198" s="54"/>
      <c r="K198" s="54"/>
      <c r="L198" s="54"/>
      <c r="M198" s="54"/>
      <c r="N198" s="54"/>
      <c r="O198" s="54"/>
      <c r="P198" s="54"/>
    </row>
    <row r="199" spans="1:16" ht="15.75" customHeight="1" x14ac:dyDescent="0.25">
      <c r="A199" s="54"/>
      <c r="B199" s="54"/>
      <c r="C199" s="54"/>
      <c r="D199" s="54"/>
      <c r="E199" s="54"/>
      <c r="F199" s="54"/>
      <c r="G199" s="78"/>
      <c r="H199" s="78"/>
      <c r="I199" s="54"/>
      <c r="J199" s="54"/>
      <c r="K199" s="54"/>
      <c r="L199" s="54"/>
      <c r="M199" s="54"/>
      <c r="N199" s="54"/>
      <c r="O199" s="54"/>
      <c r="P199" s="54"/>
    </row>
    <row r="200" spans="1:16" ht="15.75" customHeight="1" x14ac:dyDescent="0.25">
      <c r="A200" s="54"/>
      <c r="B200" s="54"/>
      <c r="C200" s="54"/>
      <c r="D200" s="54"/>
      <c r="E200" s="54"/>
      <c r="F200" s="54"/>
      <c r="G200" s="78"/>
      <c r="H200" s="78"/>
      <c r="I200" s="54"/>
      <c r="J200" s="54"/>
      <c r="K200" s="54"/>
      <c r="L200" s="54"/>
      <c r="M200" s="54"/>
      <c r="N200" s="54"/>
      <c r="O200" s="54"/>
      <c r="P200" s="54"/>
    </row>
    <row r="201" spans="1:16" ht="15.75" customHeight="1" x14ac:dyDescent="0.25">
      <c r="A201" s="54"/>
      <c r="B201" s="54"/>
      <c r="C201" s="54"/>
      <c r="D201" s="54"/>
      <c r="E201" s="54"/>
      <c r="F201" s="54"/>
      <c r="G201" s="78"/>
      <c r="H201" s="78"/>
      <c r="I201" s="54"/>
      <c r="J201" s="54"/>
      <c r="K201" s="54"/>
      <c r="L201" s="54"/>
      <c r="M201" s="54"/>
      <c r="N201" s="54"/>
      <c r="O201" s="54"/>
      <c r="P201" s="54"/>
    </row>
    <row r="202" spans="1:16" ht="15.75" customHeight="1" x14ac:dyDescent="0.25">
      <c r="A202" s="54"/>
      <c r="B202" s="54"/>
      <c r="C202" s="54"/>
      <c r="D202" s="54"/>
      <c r="E202" s="54"/>
      <c r="F202" s="54"/>
      <c r="G202" s="78"/>
      <c r="H202" s="78"/>
      <c r="I202" s="54"/>
      <c r="J202" s="54"/>
      <c r="K202" s="54"/>
      <c r="L202" s="54"/>
      <c r="M202" s="54"/>
      <c r="N202" s="54"/>
      <c r="O202" s="54"/>
      <c r="P202" s="54"/>
    </row>
    <row r="203" spans="1:16" ht="15.75" customHeight="1" x14ac:dyDescent="0.25">
      <c r="A203" s="54"/>
      <c r="B203" s="54"/>
      <c r="C203" s="54"/>
      <c r="D203" s="54"/>
      <c r="E203" s="54"/>
      <c r="F203" s="54"/>
      <c r="G203" s="78"/>
      <c r="H203" s="78"/>
      <c r="I203" s="54"/>
      <c r="J203" s="54"/>
      <c r="K203" s="54"/>
      <c r="L203" s="54"/>
      <c r="M203" s="54"/>
      <c r="N203" s="54"/>
      <c r="O203" s="54"/>
      <c r="P203" s="54"/>
    </row>
    <row r="204" spans="1:16" ht="15.75" customHeight="1" x14ac:dyDescent="0.25">
      <c r="A204" s="54"/>
      <c r="B204" s="54"/>
      <c r="C204" s="54"/>
      <c r="D204" s="54"/>
      <c r="E204" s="54"/>
      <c r="F204" s="54"/>
      <c r="G204" s="78"/>
      <c r="H204" s="78"/>
      <c r="I204" s="54"/>
      <c r="J204" s="54"/>
      <c r="K204" s="54"/>
      <c r="L204" s="54"/>
      <c r="M204" s="54"/>
      <c r="N204" s="54"/>
      <c r="O204" s="54"/>
      <c r="P204" s="54"/>
    </row>
    <row r="205" spans="1:16" ht="15.75" customHeight="1" x14ac:dyDescent="0.25">
      <c r="A205" s="54"/>
      <c r="B205" s="54"/>
      <c r="C205" s="54"/>
      <c r="D205" s="54"/>
      <c r="E205" s="54"/>
      <c r="F205" s="54"/>
      <c r="G205" s="78"/>
      <c r="H205" s="78"/>
      <c r="I205" s="54"/>
      <c r="J205" s="54"/>
      <c r="K205" s="54"/>
      <c r="L205" s="54"/>
      <c r="M205" s="54"/>
      <c r="N205" s="54"/>
      <c r="O205" s="54"/>
      <c r="P205" s="54"/>
    </row>
    <row r="206" spans="1:16" ht="15.75" customHeight="1" x14ac:dyDescent="0.25">
      <c r="A206" s="54"/>
      <c r="B206" s="54"/>
      <c r="C206" s="54"/>
      <c r="D206" s="54"/>
      <c r="E206" s="54"/>
      <c r="F206" s="54"/>
      <c r="G206" s="78"/>
      <c r="H206" s="78"/>
      <c r="I206" s="54"/>
      <c r="J206" s="54"/>
      <c r="K206" s="54"/>
      <c r="L206" s="54"/>
      <c r="M206" s="54"/>
      <c r="N206" s="54"/>
      <c r="O206" s="54"/>
      <c r="P206" s="54"/>
    </row>
    <row r="207" spans="1:16" ht="15.75" customHeight="1" x14ac:dyDescent="0.25">
      <c r="A207" s="54"/>
      <c r="B207" s="54"/>
      <c r="C207" s="54"/>
      <c r="D207" s="54"/>
      <c r="E207" s="54"/>
      <c r="F207" s="54"/>
      <c r="G207" s="78"/>
      <c r="H207" s="78"/>
      <c r="I207" s="54"/>
      <c r="J207" s="54"/>
      <c r="K207" s="54"/>
      <c r="L207" s="54"/>
      <c r="M207" s="54"/>
      <c r="N207" s="54"/>
      <c r="O207" s="54"/>
      <c r="P207" s="54"/>
    </row>
    <row r="208" spans="1:16" ht="15.75" customHeight="1" x14ac:dyDescent="0.25">
      <c r="A208" s="54"/>
      <c r="B208" s="54"/>
      <c r="C208" s="54"/>
      <c r="D208" s="54"/>
      <c r="E208" s="54"/>
      <c r="F208" s="54"/>
      <c r="G208" s="78"/>
      <c r="H208" s="78"/>
      <c r="I208" s="54"/>
      <c r="J208" s="54"/>
      <c r="K208" s="54"/>
      <c r="L208" s="54"/>
      <c r="M208" s="54"/>
      <c r="N208" s="54"/>
      <c r="O208" s="54"/>
      <c r="P208" s="54"/>
    </row>
    <row r="209" spans="1:16" ht="15.75" customHeight="1" x14ac:dyDescent="0.25">
      <c r="A209" s="54"/>
      <c r="B209" s="54"/>
      <c r="C209" s="54"/>
      <c r="D209" s="54"/>
      <c r="E209" s="54"/>
      <c r="F209" s="54"/>
      <c r="G209" s="78"/>
      <c r="H209" s="78"/>
      <c r="I209" s="54"/>
      <c r="J209" s="54"/>
      <c r="K209" s="54"/>
      <c r="L209" s="54"/>
      <c r="M209" s="54"/>
      <c r="N209" s="54"/>
      <c r="O209" s="54"/>
      <c r="P209" s="54"/>
    </row>
    <row r="210" spans="1:16" ht="15.75" customHeight="1" x14ac:dyDescent="0.25">
      <c r="A210" s="54"/>
      <c r="B210" s="54"/>
      <c r="C210" s="54"/>
      <c r="D210" s="54"/>
      <c r="E210" s="54"/>
      <c r="F210" s="54"/>
      <c r="G210" s="78"/>
      <c r="H210" s="78"/>
      <c r="I210" s="54"/>
      <c r="J210" s="54"/>
      <c r="K210" s="54"/>
      <c r="L210" s="54"/>
      <c r="M210" s="54"/>
      <c r="N210" s="54"/>
      <c r="O210" s="54"/>
      <c r="P210" s="54"/>
    </row>
    <row r="211" spans="1:16" ht="15.75" customHeight="1" x14ac:dyDescent="0.25">
      <c r="A211" s="54"/>
      <c r="B211" s="54"/>
      <c r="C211" s="54"/>
      <c r="D211" s="54"/>
      <c r="E211" s="54"/>
      <c r="F211" s="54"/>
      <c r="G211" s="78"/>
      <c r="H211" s="78"/>
      <c r="I211" s="54"/>
      <c r="J211" s="54"/>
      <c r="K211" s="54"/>
      <c r="L211" s="54"/>
      <c r="M211" s="54"/>
      <c r="N211" s="54"/>
      <c r="O211" s="54"/>
      <c r="P211" s="54"/>
    </row>
    <row r="212" spans="1:16" ht="15.75" customHeight="1" x14ac:dyDescent="0.25">
      <c r="A212" s="54"/>
      <c r="B212" s="54"/>
      <c r="C212" s="54"/>
      <c r="D212" s="54"/>
      <c r="E212" s="54"/>
      <c r="F212" s="54"/>
      <c r="G212" s="78"/>
      <c r="H212" s="78"/>
      <c r="I212" s="54"/>
      <c r="J212" s="54"/>
      <c r="K212" s="54"/>
      <c r="L212" s="54"/>
      <c r="M212" s="54"/>
      <c r="N212" s="54"/>
      <c r="O212" s="54"/>
      <c r="P212" s="54"/>
    </row>
    <row r="213" spans="1:16" ht="15.75" customHeight="1" x14ac:dyDescent="0.25">
      <c r="A213" s="54"/>
      <c r="B213" s="54"/>
      <c r="C213" s="54"/>
      <c r="D213" s="54"/>
      <c r="E213" s="54"/>
      <c r="F213" s="54"/>
      <c r="G213" s="78"/>
      <c r="H213" s="78"/>
      <c r="I213" s="54"/>
      <c r="J213" s="54"/>
      <c r="K213" s="54"/>
      <c r="L213" s="54"/>
      <c r="M213" s="54"/>
      <c r="N213" s="54"/>
      <c r="O213" s="54"/>
      <c r="P213" s="54"/>
    </row>
    <row r="214" spans="1:16" ht="15.75" customHeight="1" x14ac:dyDescent="0.25">
      <c r="A214" s="54"/>
      <c r="B214" s="54"/>
      <c r="C214" s="54"/>
      <c r="D214" s="54"/>
      <c r="E214" s="54"/>
      <c r="F214" s="54"/>
      <c r="G214" s="78"/>
      <c r="H214" s="78"/>
      <c r="I214" s="54"/>
      <c r="J214" s="54"/>
      <c r="K214" s="54"/>
      <c r="L214" s="54"/>
      <c r="M214" s="54"/>
      <c r="N214" s="54"/>
      <c r="O214" s="54"/>
      <c r="P214" s="54"/>
    </row>
    <row r="215" spans="1:16" ht="15.75" customHeight="1" x14ac:dyDescent="0.25">
      <c r="A215" s="54"/>
      <c r="B215" s="54"/>
      <c r="C215" s="54"/>
      <c r="D215" s="54"/>
      <c r="E215" s="54"/>
      <c r="F215" s="54"/>
      <c r="G215" s="78"/>
      <c r="H215" s="78"/>
      <c r="I215" s="54"/>
      <c r="J215" s="54"/>
      <c r="K215" s="54"/>
      <c r="L215" s="54"/>
      <c r="M215" s="54"/>
      <c r="N215" s="54"/>
      <c r="O215" s="54"/>
      <c r="P215" s="54"/>
    </row>
    <row r="216" spans="1:16" ht="15.75" customHeight="1" x14ac:dyDescent="0.25">
      <c r="A216" s="54"/>
      <c r="B216" s="54"/>
      <c r="C216" s="54"/>
      <c r="D216" s="54"/>
      <c r="E216" s="54"/>
      <c r="F216" s="54"/>
      <c r="G216" s="78"/>
      <c r="H216" s="78"/>
      <c r="I216" s="54"/>
      <c r="J216" s="54"/>
      <c r="K216" s="54"/>
      <c r="L216" s="54"/>
      <c r="M216" s="54"/>
      <c r="N216" s="54"/>
      <c r="O216" s="54"/>
      <c r="P216" s="54"/>
    </row>
    <row r="217" spans="1:16" ht="15.75" customHeight="1" x14ac:dyDescent="0.25">
      <c r="A217" s="54"/>
      <c r="B217" s="54"/>
      <c r="C217" s="54"/>
      <c r="D217" s="54"/>
      <c r="E217" s="54"/>
      <c r="F217" s="54"/>
      <c r="G217" s="78"/>
      <c r="H217" s="78"/>
      <c r="I217" s="54"/>
      <c r="J217" s="54"/>
      <c r="K217" s="54"/>
      <c r="L217" s="54"/>
      <c r="M217" s="54"/>
      <c r="N217" s="54"/>
      <c r="O217" s="54"/>
      <c r="P217" s="54"/>
    </row>
    <row r="218" spans="1:16" ht="15.75" customHeight="1" x14ac:dyDescent="0.25">
      <c r="A218" s="54"/>
      <c r="B218" s="54"/>
      <c r="C218" s="54"/>
      <c r="D218" s="54"/>
      <c r="E218" s="54"/>
      <c r="F218" s="54"/>
      <c r="G218" s="78"/>
      <c r="H218" s="78"/>
      <c r="I218" s="54"/>
      <c r="J218" s="54"/>
      <c r="K218" s="54"/>
      <c r="L218" s="54"/>
      <c r="M218" s="54"/>
      <c r="N218" s="54"/>
      <c r="O218" s="54"/>
      <c r="P218" s="54"/>
    </row>
    <row r="219" spans="1:16" ht="15.75" customHeight="1" x14ac:dyDescent="0.25">
      <c r="A219" s="54"/>
      <c r="B219" s="54"/>
      <c r="C219" s="54"/>
      <c r="D219" s="54"/>
      <c r="E219" s="54"/>
      <c r="F219" s="54"/>
      <c r="G219" s="78"/>
      <c r="H219" s="78"/>
      <c r="I219" s="54"/>
      <c r="J219" s="54"/>
      <c r="K219" s="54"/>
      <c r="L219" s="54"/>
      <c r="M219" s="54"/>
      <c r="N219" s="54"/>
      <c r="O219" s="54"/>
      <c r="P219" s="54"/>
    </row>
    <row r="220" spans="1:16" ht="15.75" customHeight="1" x14ac:dyDescent="0.25">
      <c r="A220" s="54"/>
      <c r="B220" s="54"/>
      <c r="C220" s="54"/>
      <c r="D220" s="54"/>
      <c r="E220" s="54"/>
      <c r="F220" s="54"/>
      <c r="G220" s="78"/>
      <c r="H220" s="78"/>
      <c r="I220" s="54"/>
      <c r="J220" s="54"/>
      <c r="K220" s="54"/>
      <c r="L220" s="54"/>
      <c r="M220" s="54"/>
      <c r="N220" s="54"/>
      <c r="O220" s="54"/>
      <c r="P220" s="54"/>
    </row>
    <row r="221" spans="1:16" ht="15.75" customHeight="1" x14ac:dyDescent="0.25">
      <c r="A221" s="54"/>
      <c r="B221" s="54"/>
      <c r="C221" s="54"/>
      <c r="D221" s="54"/>
      <c r="E221" s="54"/>
      <c r="F221" s="54"/>
      <c r="G221" s="78"/>
      <c r="H221" s="78"/>
      <c r="I221" s="54"/>
      <c r="J221" s="54"/>
      <c r="K221" s="54"/>
      <c r="L221" s="54"/>
      <c r="M221" s="54"/>
      <c r="N221" s="54"/>
      <c r="O221" s="54"/>
      <c r="P221" s="54"/>
    </row>
    <row r="222" spans="1:16" ht="15.75" customHeight="1" x14ac:dyDescent="0.25">
      <c r="A222" s="54"/>
      <c r="B222" s="54"/>
      <c r="C222" s="54"/>
      <c r="D222" s="54"/>
      <c r="E222" s="54"/>
      <c r="F222" s="54"/>
      <c r="G222" s="78"/>
      <c r="H222" s="78"/>
      <c r="I222" s="54"/>
      <c r="J222" s="54"/>
      <c r="K222" s="54"/>
      <c r="L222" s="54"/>
      <c r="M222" s="54"/>
      <c r="N222" s="54"/>
      <c r="O222" s="54"/>
      <c r="P222" s="54"/>
    </row>
    <row r="223" spans="1:16" ht="15.75" customHeight="1" x14ac:dyDescent="0.25">
      <c r="A223" s="54"/>
      <c r="B223" s="54"/>
      <c r="C223" s="54"/>
      <c r="D223" s="54"/>
      <c r="E223" s="54"/>
      <c r="F223" s="54"/>
      <c r="G223" s="78"/>
      <c r="H223" s="78"/>
      <c r="I223" s="54"/>
      <c r="J223" s="54"/>
      <c r="K223" s="54"/>
      <c r="L223" s="54"/>
      <c r="M223" s="54"/>
      <c r="N223" s="54"/>
      <c r="O223" s="54"/>
      <c r="P223" s="54"/>
    </row>
    <row r="224" spans="1:16" ht="15.75" customHeight="1" x14ac:dyDescent="0.25">
      <c r="A224" s="54"/>
      <c r="B224" s="54"/>
      <c r="C224" s="54"/>
      <c r="D224" s="54"/>
      <c r="E224" s="54"/>
      <c r="F224" s="54"/>
      <c r="G224" s="78"/>
      <c r="H224" s="78"/>
      <c r="I224" s="54"/>
      <c r="J224" s="54"/>
      <c r="K224" s="54"/>
      <c r="L224" s="54"/>
      <c r="M224" s="54"/>
      <c r="N224" s="54"/>
      <c r="O224" s="54"/>
      <c r="P224" s="54"/>
    </row>
    <row r="225" spans="1:16" ht="15.75" customHeight="1" x14ac:dyDescent="0.25">
      <c r="A225" s="54"/>
      <c r="B225" s="54"/>
      <c r="C225" s="54"/>
      <c r="D225" s="54"/>
      <c r="E225" s="54"/>
      <c r="F225" s="54"/>
      <c r="G225" s="78"/>
      <c r="H225" s="78"/>
      <c r="I225" s="54"/>
      <c r="J225" s="54"/>
      <c r="K225" s="54"/>
      <c r="L225" s="54"/>
      <c r="M225" s="54"/>
      <c r="N225" s="54"/>
      <c r="O225" s="54"/>
      <c r="P225" s="54"/>
    </row>
    <row r="226" spans="1:16" ht="15.75" customHeight="1" x14ac:dyDescent="0.25">
      <c r="A226" s="54"/>
      <c r="B226" s="54"/>
      <c r="C226" s="54"/>
      <c r="D226" s="54"/>
      <c r="E226" s="54"/>
      <c r="F226" s="54"/>
      <c r="G226" s="78"/>
      <c r="H226" s="78"/>
      <c r="I226" s="54"/>
      <c r="J226" s="54"/>
      <c r="K226" s="54"/>
      <c r="L226" s="54"/>
      <c r="M226" s="54"/>
      <c r="N226" s="54"/>
      <c r="O226" s="54"/>
      <c r="P226" s="54"/>
    </row>
    <row r="227" spans="1:16" ht="15.75" customHeight="1" x14ac:dyDescent="0.25">
      <c r="A227" s="54"/>
      <c r="B227" s="54"/>
      <c r="C227" s="54"/>
      <c r="D227" s="54"/>
      <c r="E227" s="54"/>
      <c r="F227" s="54"/>
      <c r="G227" s="78"/>
      <c r="H227" s="78"/>
      <c r="I227" s="54"/>
      <c r="J227" s="54"/>
      <c r="K227" s="54"/>
      <c r="L227" s="54"/>
      <c r="M227" s="54"/>
      <c r="N227" s="54"/>
      <c r="O227" s="54"/>
      <c r="P227" s="54"/>
    </row>
    <row r="228" spans="1:16" ht="15.75" customHeight="1" x14ac:dyDescent="0.25">
      <c r="A228" s="54"/>
      <c r="B228" s="54"/>
      <c r="C228" s="54"/>
      <c r="D228" s="54"/>
      <c r="E228" s="54"/>
      <c r="F228" s="54"/>
      <c r="G228" s="78"/>
      <c r="H228" s="78"/>
      <c r="I228" s="54"/>
      <c r="J228" s="54"/>
      <c r="K228" s="54"/>
      <c r="L228" s="54"/>
      <c r="M228" s="54"/>
      <c r="N228" s="54"/>
      <c r="O228" s="54"/>
      <c r="P228" s="54"/>
    </row>
    <row r="229" spans="1:16" ht="15.75" customHeight="1" x14ac:dyDescent="0.25">
      <c r="A229" s="54"/>
      <c r="B229" s="54"/>
      <c r="C229" s="54"/>
      <c r="D229" s="54"/>
      <c r="E229" s="54"/>
      <c r="F229" s="54"/>
      <c r="G229" s="78"/>
      <c r="H229" s="78"/>
      <c r="I229" s="54"/>
      <c r="J229" s="54"/>
      <c r="K229" s="54"/>
      <c r="L229" s="54"/>
      <c r="M229" s="54"/>
      <c r="N229" s="54"/>
      <c r="O229" s="54"/>
      <c r="P229" s="54"/>
    </row>
    <row r="230" spans="1:16" ht="15.75" customHeight="1" x14ac:dyDescent="0.25">
      <c r="A230" s="54"/>
      <c r="B230" s="54"/>
      <c r="C230" s="54"/>
      <c r="D230" s="54"/>
      <c r="E230" s="54"/>
      <c r="F230" s="54"/>
      <c r="G230" s="78"/>
      <c r="H230" s="78"/>
      <c r="I230" s="54"/>
      <c r="J230" s="54"/>
      <c r="K230" s="54"/>
      <c r="L230" s="54"/>
      <c r="M230" s="54"/>
      <c r="N230" s="54"/>
      <c r="O230" s="54"/>
      <c r="P230" s="54"/>
    </row>
    <row r="231" spans="1:16" ht="15.75" customHeight="1" x14ac:dyDescent="0.25">
      <c r="A231" s="54"/>
      <c r="B231" s="54"/>
      <c r="C231" s="54"/>
      <c r="D231" s="54"/>
      <c r="E231" s="54"/>
      <c r="F231" s="54"/>
      <c r="G231" s="78"/>
      <c r="H231" s="78"/>
      <c r="I231" s="54"/>
      <c r="J231" s="54"/>
      <c r="K231" s="54"/>
      <c r="L231" s="54"/>
      <c r="M231" s="54"/>
      <c r="N231" s="54"/>
      <c r="O231" s="54"/>
      <c r="P231" s="54"/>
    </row>
    <row r="232" spans="1:16" ht="15.75" customHeight="1" x14ac:dyDescent="0.25">
      <c r="A232" s="54"/>
      <c r="B232" s="54"/>
      <c r="C232" s="54"/>
      <c r="D232" s="54"/>
      <c r="E232" s="54"/>
      <c r="F232" s="54"/>
      <c r="G232" s="78"/>
      <c r="H232" s="78"/>
      <c r="I232" s="54"/>
      <c r="J232" s="54"/>
      <c r="K232" s="54"/>
      <c r="L232" s="54"/>
      <c r="M232" s="54"/>
      <c r="N232" s="54"/>
      <c r="O232" s="54"/>
      <c r="P232" s="54"/>
    </row>
    <row r="233" spans="1:16" ht="15.75" customHeight="1" x14ac:dyDescent="0.25">
      <c r="A233" s="54"/>
      <c r="B233" s="54"/>
      <c r="C233" s="54"/>
      <c r="D233" s="54"/>
      <c r="E233" s="54"/>
      <c r="F233" s="54"/>
      <c r="G233" s="78"/>
      <c r="H233" s="78"/>
      <c r="I233" s="54"/>
      <c r="J233" s="54"/>
      <c r="K233" s="54"/>
      <c r="L233" s="54"/>
      <c r="M233" s="54"/>
      <c r="N233" s="54"/>
      <c r="O233" s="54"/>
      <c r="P233" s="54"/>
    </row>
    <row r="234" spans="1:16" ht="15.75" customHeight="1" x14ac:dyDescent="0.25">
      <c r="A234" s="54"/>
      <c r="B234" s="54"/>
      <c r="C234" s="54"/>
      <c r="D234" s="54"/>
      <c r="E234" s="54"/>
      <c r="F234" s="54"/>
      <c r="G234" s="78"/>
      <c r="H234" s="78"/>
      <c r="I234" s="54"/>
      <c r="J234" s="54"/>
      <c r="K234" s="54"/>
      <c r="L234" s="54"/>
      <c r="M234" s="54"/>
      <c r="N234" s="54"/>
      <c r="O234" s="54"/>
      <c r="P234" s="54"/>
    </row>
    <row r="235" spans="1:16" ht="15.75" customHeight="1" x14ac:dyDescent="0.25">
      <c r="A235" s="54"/>
      <c r="B235" s="54"/>
      <c r="C235" s="54"/>
      <c r="D235" s="54"/>
      <c r="E235" s="54"/>
      <c r="F235" s="54"/>
      <c r="G235" s="78"/>
      <c r="H235" s="78"/>
      <c r="I235" s="54"/>
      <c r="J235" s="54"/>
      <c r="K235" s="54"/>
      <c r="L235" s="54"/>
      <c r="M235" s="54"/>
      <c r="N235" s="54"/>
      <c r="O235" s="54"/>
      <c r="P235" s="54"/>
    </row>
    <row r="236" spans="1:16" ht="15.75" customHeight="1" x14ac:dyDescent="0.25">
      <c r="A236" s="54"/>
      <c r="B236" s="54"/>
      <c r="C236" s="54"/>
      <c r="D236" s="54"/>
      <c r="E236" s="54"/>
      <c r="F236" s="54"/>
      <c r="G236" s="78"/>
      <c r="H236" s="78"/>
      <c r="I236" s="54"/>
      <c r="J236" s="54"/>
      <c r="K236" s="54"/>
      <c r="L236" s="54"/>
      <c r="M236" s="54"/>
      <c r="N236" s="54"/>
      <c r="O236" s="54"/>
      <c r="P236" s="54"/>
    </row>
    <row r="237" spans="1:16" ht="15.75" customHeight="1" x14ac:dyDescent="0.25">
      <c r="A237" s="54"/>
      <c r="B237" s="54"/>
      <c r="C237" s="54"/>
      <c r="D237" s="54"/>
      <c r="E237" s="54"/>
      <c r="F237" s="54"/>
      <c r="G237" s="78"/>
      <c r="H237" s="78"/>
      <c r="I237" s="54"/>
      <c r="J237" s="54"/>
      <c r="K237" s="54"/>
      <c r="L237" s="54"/>
      <c r="M237" s="54"/>
      <c r="N237" s="54"/>
      <c r="O237" s="54"/>
      <c r="P237" s="54"/>
    </row>
    <row r="238" spans="1:16" ht="15.75" customHeight="1" x14ac:dyDescent="0.25">
      <c r="A238" s="54"/>
      <c r="B238" s="54"/>
      <c r="C238" s="54"/>
      <c r="D238" s="54"/>
      <c r="E238" s="54"/>
      <c r="F238" s="54"/>
      <c r="G238" s="78"/>
      <c r="H238" s="78"/>
      <c r="I238" s="54"/>
      <c r="J238" s="54"/>
      <c r="K238" s="54"/>
      <c r="L238" s="54"/>
      <c r="M238" s="54"/>
      <c r="N238" s="54"/>
      <c r="O238" s="54"/>
      <c r="P238" s="54"/>
    </row>
    <row r="239" spans="1:16" ht="15.75" customHeight="1" x14ac:dyDescent="0.25">
      <c r="A239" s="54"/>
      <c r="B239" s="54"/>
      <c r="C239" s="54"/>
      <c r="D239" s="54"/>
      <c r="E239" s="54"/>
      <c r="F239" s="54"/>
      <c r="G239" s="78"/>
      <c r="H239" s="78"/>
      <c r="I239" s="54"/>
      <c r="J239" s="54"/>
      <c r="K239" s="54"/>
      <c r="L239" s="54"/>
      <c r="M239" s="54"/>
      <c r="N239" s="54"/>
      <c r="O239" s="54"/>
      <c r="P239" s="54"/>
    </row>
    <row r="240" spans="1:16" ht="15.75" customHeight="1" x14ac:dyDescent="0.25">
      <c r="A240" s="54"/>
      <c r="B240" s="54"/>
      <c r="C240" s="54"/>
      <c r="D240" s="54"/>
      <c r="E240" s="54"/>
      <c r="F240" s="54"/>
      <c r="G240" s="78"/>
      <c r="H240" s="78"/>
      <c r="I240" s="54"/>
      <c r="J240" s="54"/>
      <c r="K240" s="54"/>
      <c r="L240" s="54"/>
      <c r="M240" s="54"/>
      <c r="N240" s="54"/>
      <c r="O240" s="54"/>
      <c r="P240" s="54"/>
    </row>
    <row r="241" spans="1:16" ht="15.75" customHeight="1" x14ac:dyDescent="0.25">
      <c r="A241" s="54"/>
      <c r="B241" s="54"/>
      <c r="C241" s="54"/>
      <c r="D241" s="54"/>
      <c r="E241" s="54"/>
      <c r="F241" s="54"/>
      <c r="G241" s="78"/>
      <c r="H241" s="78"/>
      <c r="I241" s="54"/>
      <c r="J241" s="54"/>
      <c r="K241" s="54"/>
      <c r="L241" s="54"/>
      <c r="M241" s="54"/>
      <c r="N241" s="54"/>
      <c r="O241" s="54"/>
      <c r="P241" s="54"/>
    </row>
    <row r="242" spans="1:16" ht="15.75" customHeight="1" x14ac:dyDescent="0.25">
      <c r="A242" s="54"/>
      <c r="B242" s="54"/>
      <c r="C242" s="54"/>
      <c r="D242" s="54"/>
      <c r="E242" s="54"/>
      <c r="F242" s="54"/>
      <c r="G242" s="78"/>
      <c r="H242" s="78"/>
      <c r="I242" s="54"/>
      <c r="J242" s="54"/>
      <c r="K242" s="54"/>
      <c r="L242" s="54"/>
      <c r="M242" s="54"/>
      <c r="N242" s="54"/>
      <c r="O242" s="54"/>
      <c r="P242" s="54"/>
    </row>
    <row r="243" spans="1:16" ht="15.75" customHeight="1" x14ac:dyDescent="0.25">
      <c r="A243" s="54"/>
      <c r="B243" s="54"/>
      <c r="C243" s="54"/>
      <c r="D243" s="54"/>
      <c r="E243" s="54"/>
      <c r="F243" s="54"/>
      <c r="G243" s="78"/>
      <c r="H243" s="78"/>
      <c r="I243" s="54"/>
      <c r="J243" s="54"/>
      <c r="K243" s="54"/>
      <c r="L243" s="54"/>
      <c r="M243" s="54"/>
      <c r="N243" s="54"/>
      <c r="O243" s="54"/>
      <c r="P243" s="54"/>
    </row>
    <row r="244" spans="1:16" ht="15.75" customHeight="1" x14ac:dyDescent="0.25">
      <c r="A244" s="54"/>
      <c r="B244" s="54"/>
      <c r="C244" s="54"/>
      <c r="D244" s="54"/>
      <c r="E244" s="54"/>
      <c r="F244" s="54"/>
      <c r="G244" s="78"/>
      <c r="H244" s="78"/>
      <c r="I244" s="54"/>
      <c r="J244" s="54"/>
      <c r="K244" s="54"/>
      <c r="L244" s="54"/>
      <c r="M244" s="54"/>
      <c r="N244" s="54"/>
      <c r="O244" s="54"/>
      <c r="P244" s="54"/>
    </row>
    <row r="245" spans="1:16" ht="15.75" customHeight="1" x14ac:dyDescent="0.25">
      <c r="A245" s="54"/>
      <c r="B245" s="54"/>
      <c r="C245" s="54"/>
      <c r="D245" s="54"/>
      <c r="E245" s="54"/>
      <c r="F245" s="54"/>
      <c r="G245" s="78"/>
      <c r="H245" s="78"/>
      <c r="I245" s="54"/>
      <c r="J245" s="54"/>
      <c r="K245" s="54"/>
      <c r="L245" s="54"/>
      <c r="M245" s="54"/>
      <c r="N245" s="54"/>
      <c r="O245" s="54"/>
      <c r="P245" s="54"/>
    </row>
    <row r="246" spans="1:16" ht="15.75" customHeight="1" x14ac:dyDescent="0.25">
      <c r="A246" s="54"/>
      <c r="B246" s="54"/>
      <c r="C246" s="54"/>
      <c r="D246" s="54"/>
      <c r="E246" s="54"/>
      <c r="F246" s="54"/>
      <c r="G246" s="78"/>
      <c r="H246" s="78"/>
      <c r="I246" s="54"/>
      <c r="J246" s="54"/>
      <c r="K246" s="54"/>
      <c r="L246" s="54"/>
      <c r="M246" s="54"/>
      <c r="N246" s="54"/>
      <c r="O246" s="54"/>
      <c r="P246" s="54"/>
    </row>
    <row r="247" spans="1:16" ht="15.75" customHeight="1" x14ac:dyDescent="0.25">
      <c r="A247" s="54"/>
      <c r="B247" s="54"/>
      <c r="C247" s="54"/>
      <c r="D247" s="54"/>
      <c r="E247" s="54"/>
      <c r="F247" s="54"/>
      <c r="G247" s="78"/>
      <c r="H247" s="78"/>
      <c r="I247" s="54"/>
      <c r="J247" s="54"/>
      <c r="K247" s="54"/>
      <c r="L247" s="54"/>
      <c r="M247" s="54"/>
      <c r="N247" s="54"/>
      <c r="O247" s="54"/>
      <c r="P247" s="54"/>
    </row>
    <row r="248" spans="1:16" ht="15.75" customHeight="1" x14ac:dyDescent="0.25">
      <c r="A248" s="54"/>
      <c r="B248" s="54"/>
      <c r="C248" s="54"/>
      <c r="D248" s="54"/>
      <c r="E248" s="54"/>
      <c r="F248" s="54"/>
      <c r="G248" s="78"/>
      <c r="H248" s="78"/>
      <c r="I248" s="54"/>
      <c r="J248" s="54"/>
      <c r="K248" s="54"/>
      <c r="L248" s="54"/>
      <c r="M248" s="54"/>
      <c r="N248" s="54"/>
      <c r="O248" s="54"/>
      <c r="P248" s="54"/>
    </row>
    <row r="249" spans="1:16" ht="15.75" customHeight="1" x14ac:dyDescent="0.25">
      <c r="A249" s="54"/>
      <c r="B249" s="54"/>
      <c r="C249" s="54"/>
      <c r="D249" s="54"/>
      <c r="E249" s="54"/>
      <c r="F249" s="54"/>
      <c r="G249" s="78"/>
      <c r="H249" s="78"/>
      <c r="I249" s="54"/>
      <c r="J249" s="54"/>
      <c r="K249" s="54"/>
      <c r="L249" s="54"/>
      <c r="M249" s="54"/>
      <c r="N249" s="54"/>
      <c r="O249" s="54"/>
      <c r="P249" s="54"/>
    </row>
    <row r="250" spans="1:16" ht="15.75" customHeight="1" x14ac:dyDescent="0.25">
      <c r="A250" s="54"/>
      <c r="B250" s="54"/>
      <c r="C250" s="54"/>
      <c r="D250" s="54"/>
      <c r="E250" s="54"/>
      <c r="F250" s="54"/>
      <c r="G250" s="78"/>
      <c r="H250" s="78"/>
      <c r="I250" s="54"/>
      <c r="J250" s="54"/>
      <c r="K250" s="54"/>
      <c r="L250" s="54"/>
      <c r="M250" s="54"/>
      <c r="N250" s="54"/>
      <c r="O250" s="54"/>
      <c r="P250" s="54"/>
    </row>
    <row r="251" spans="1:16" ht="15.75" customHeight="1" x14ac:dyDescent="0.25">
      <c r="A251" s="54"/>
      <c r="B251" s="54"/>
      <c r="C251" s="54"/>
      <c r="D251" s="54"/>
      <c r="E251" s="54"/>
      <c r="F251" s="54"/>
      <c r="G251" s="78"/>
      <c r="H251" s="78"/>
      <c r="I251" s="54"/>
      <c r="J251" s="54"/>
      <c r="K251" s="54"/>
      <c r="L251" s="54"/>
      <c r="M251" s="54"/>
      <c r="N251" s="54"/>
      <c r="O251" s="54"/>
      <c r="P251" s="54"/>
    </row>
    <row r="252" spans="1:16" ht="15.75" customHeight="1" x14ac:dyDescent="0.25">
      <c r="A252" s="54"/>
      <c r="B252" s="54"/>
      <c r="C252" s="54"/>
      <c r="D252" s="54"/>
      <c r="E252" s="54"/>
      <c r="F252" s="54"/>
      <c r="G252" s="78"/>
      <c r="H252" s="78"/>
      <c r="I252" s="54"/>
      <c r="J252" s="54"/>
      <c r="K252" s="54"/>
      <c r="L252" s="54"/>
      <c r="M252" s="54"/>
      <c r="N252" s="54"/>
      <c r="O252" s="54"/>
      <c r="P252" s="54"/>
    </row>
    <row r="253" spans="1:16" ht="15.75" customHeight="1" x14ac:dyDescent="0.25">
      <c r="A253" s="54"/>
      <c r="B253" s="54"/>
      <c r="C253" s="54"/>
      <c r="D253" s="54"/>
      <c r="E253" s="54"/>
      <c r="F253" s="54"/>
      <c r="G253" s="78"/>
      <c r="H253" s="78"/>
      <c r="I253" s="54"/>
      <c r="J253" s="54"/>
      <c r="K253" s="54"/>
      <c r="L253" s="54"/>
      <c r="M253" s="54"/>
      <c r="N253" s="54"/>
      <c r="O253" s="54"/>
      <c r="P253" s="54"/>
    </row>
    <row r="254" spans="1:16" ht="15.75" customHeight="1" x14ac:dyDescent="0.25">
      <c r="A254" s="54"/>
      <c r="B254" s="54"/>
      <c r="C254" s="54"/>
      <c r="D254" s="54"/>
      <c r="E254" s="54"/>
      <c r="F254" s="54"/>
      <c r="G254" s="78"/>
      <c r="H254" s="78"/>
      <c r="I254" s="54"/>
      <c r="J254" s="54"/>
      <c r="K254" s="54"/>
      <c r="L254" s="54"/>
      <c r="M254" s="54"/>
      <c r="N254" s="54"/>
      <c r="O254" s="54"/>
      <c r="P254" s="54"/>
    </row>
    <row r="255" spans="1:16" ht="15.75" customHeight="1" x14ac:dyDescent="0.25">
      <c r="A255" s="54"/>
      <c r="B255" s="54"/>
      <c r="C255" s="54"/>
      <c r="D255" s="54"/>
      <c r="E255" s="54"/>
      <c r="F255" s="54"/>
      <c r="G255" s="78"/>
      <c r="H255" s="78"/>
      <c r="I255" s="54"/>
      <c r="J255" s="54"/>
      <c r="K255" s="54"/>
      <c r="L255" s="54"/>
      <c r="M255" s="54"/>
      <c r="N255" s="54"/>
      <c r="O255" s="54"/>
      <c r="P255" s="54"/>
    </row>
    <row r="256" spans="1:16" ht="15.75" customHeight="1" x14ac:dyDescent="0.25">
      <c r="A256" s="54"/>
      <c r="B256" s="54"/>
      <c r="C256" s="54"/>
      <c r="D256" s="54"/>
      <c r="E256" s="54"/>
      <c r="F256" s="54"/>
      <c r="G256" s="78"/>
      <c r="H256" s="78"/>
      <c r="I256" s="54"/>
      <c r="J256" s="54"/>
      <c r="K256" s="54"/>
      <c r="L256" s="54"/>
      <c r="M256" s="54"/>
      <c r="N256" s="54"/>
      <c r="O256" s="54"/>
      <c r="P256" s="54"/>
    </row>
    <row r="257" spans="1:16" ht="15.75" customHeight="1" x14ac:dyDescent="0.25">
      <c r="A257" s="54"/>
      <c r="B257" s="54"/>
      <c r="C257" s="54"/>
      <c r="D257" s="54"/>
      <c r="E257" s="54"/>
      <c r="F257" s="54"/>
      <c r="G257" s="78"/>
      <c r="H257" s="78"/>
      <c r="I257" s="54"/>
      <c r="J257" s="54"/>
      <c r="K257" s="54"/>
      <c r="L257" s="54"/>
      <c r="M257" s="54"/>
      <c r="N257" s="54"/>
      <c r="O257" s="54"/>
      <c r="P257" s="54"/>
    </row>
    <row r="258" spans="1:16" ht="15.75" customHeight="1" x14ac:dyDescent="0.25">
      <c r="A258" s="54"/>
      <c r="B258" s="54"/>
      <c r="C258" s="54"/>
      <c r="D258" s="54"/>
      <c r="E258" s="54"/>
      <c r="F258" s="54"/>
      <c r="G258" s="78"/>
      <c r="H258" s="78"/>
      <c r="I258" s="54"/>
      <c r="J258" s="54"/>
      <c r="K258" s="54"/>
      <c r="L258" s="54"/>
      <c r="M258" s="54"/>
      <c r="N258" s="54"/>
      <c r="O258" s="54"/>
      <c r="P258" s="54"/>
    </row>
    <row r="259" spans="1:16" ht="15.75" customHeight="1" x14ac:dyDescent="0.25">
      <c r="A259" s="54"/>
      <c r="B259" s="54"/>
      <c r="C259" s="54"/>
      <c r="D259" s="54"/>
      <c r="E259" s="54"/>
      <c r="F259" s="54"/>
      <c r="G259" s="78"/>
      <c r="H259" s="78"/>
      <c r="I259" s="54"/>
      <c r="J259" s="54"/>
      <c r="K259" s="54"/>
      <c r="L259" s="54"/>
      <c r="M259" s="54"/>
      <c r="N259" s="54"/>
      <c r="O259" s="54"/>
      <c r="P259" s="54"/>
    </row>
    <row r="260" spans="1:16" ht="15.75" customHeight="1" x14ac:dyDescent="0.25">
      <c r="A260" s="54"/>
      <c r="B260" s="54"/>
      <c r="C260" s="54"/>
      <c r="D260" s="54"/>
      <c r="E260" s="54"/>
      <c r="F260" s="54"/>
      <c r="G260" s="78"/>
      <c r="H260" s="78"/>
      <c r="I260" s="54"/>
      <c r="J260" s="54"/>
      <c r="K260" s="54"/>
      <c r="L260" s="54"/>
      <c r="M260" s="54"/>
      <c r="N260" s="54"/>
      <c r="O260" s="54"/>
      <c r="P260" s="54"/>
    </row>
    <row r="261" spans="1:16" ht="15.75" customHeight="1" x14ac:dyDescent="0.25">
      <c r="A261" s="54"/>
      <c r="B261" s="54"/>
      <c r="C261" s="54"/>
      <c r="D261" s="54"/>
      <c r="E261" s="54"/>
      <c r="F261" s="54"/>
      <c r="G261" s="78"/>
      <c r="H261" s="78"/>
      <c r="I261" s="54"/>
      <c r="J261" s="54"/>
      <c r="K261" s="54"/>
      <c r="L261" s="54"/>
      <c r="M261" s="54"/>
      <c r="N261" s="54"/>
      <c r="O261" s="54"/>
      <c r="P261" s="54"/>
    </row>
    <row r="262" spans="1:16" ht="15.75" customHeight="1" x14ac:dyDescent="0.25">
      <c r="A262" s="54"/>
      <c r="B262" s="54"/>
      <c r="C262" s="54"/>
      <c r="D262" s="54"/>
      <c r="E262" s="54"/>
      <c r="F262" s="54"/>
      <c r="G262" s="78"/>
      <c r="H262" s="78"/>
      <c r="I262" s="54"/>
      <c r="J262" s="54"/>
      <c r="K262" s="54"/>
      <c r="L262" s="54"/>
      <c r="M262" s="54"/>
      <c r="N262" s="54"/>
      <c r="O262" s="54"/>
      <c r="P262" s="54"/>
    </row>
    <row r="263" spans="1:16" ht="15.75" customHeight="1" x14ac:dyDescent="0.25">
      <c r="A263" s="54"/>
      <c r="B263" s="54"/>
      <c r="C263" s="54"/>
      <c r="D263" s="54"/>
      <c r="E263" s="54"/>
      <c r="F263" s="54"/>
      <c r="G263" s="78"/>
      <c r="H263" s="78"/>
      <c r="I263" s="54"/>
      <c r="J263" s="54"/>
      <c r="K263" s="54"/>
      <c r="L263" s="54"/>
      <c r="M263" s="54"/>
      <c r="N263" s="54"/>
      <c r="O263" s="54"/>
      <c r="P263" s="54"/>
    </row>
    <row r="264" spans="1:16" ht="15.75" customHeight="1" x14ac:dyDescent="0.25">
      <c r="A264" s="54"/>
      <c r="B264" s="54"/>
      <c r="C264" s="54"/>
      <c r="D264" s="54"/>
      <c r="E264" s="54"/>
      <c r="F264" s="54"/>
      <c r="G264" s="78"/>
      <c r="H264" s="78"/>
      <c r="I264" s="54"/>
      <c r="J264" s="54"/>
      <c r="K264" s="54"/>
      <c r="L264" s="54"/>
      <c r="M264" s="54"/>
      <c r="N264" s="54"/>
      <c r="O264" s="54"/>
      <c r="P264" s="54"/>
    </row>
    <row r="265" spans="1:16" ht="15.75" customHeight="1" x14ac:dyDescent="0.25">
      <c r="A265" s="54"/>
      <c r="B265" s="54"/>
      <c r="C265" s="54"/>
      <c r="D265" s="54"/>
      <c r="E265" s="54"/>
      <c r="F265" s="54"/>
      <c r="G265" s="78"/>
      <c r="H265" s="78"/>
      <c r="I265" s="54"/>
      <c r="J265" s="54"/>
      <c r="K265" s="54"/>
      <c r="L265" s="54"/>
      <c r="M265" s="54"/>
      <c r="N265" s="54"/>
      <c r="O265" s="54"/>
      <c r="P265" s="54"/>
    </row>
    <row r="266" spans="1:16" ht="15.75" customHeight="1" x14ac:dyDescent="0.25">
      <c r="A266" s="54"/>
      <c r="B266" s="54"/>
      <c r="C266" s="54"/>
      <c r="D266" s="54"/>
      <c r="E266" s="54"/>
      <c r="F266" s="54"/>
      <c r="G266" s="78"/>
      <c r="H266" s="78"/>
      <c r="I266" s="54"/>
      <c r="J266" s="54"/>
      <c r="K266" s="54"/>
      <c r="L266" s="54"/>
      <c r="M266" s="54"/>
      <c r="N266" s="54"/>
      <c r="O266" s="54"/>
      <c r="P266" s="54"/>
    </row>
    <row r="267" spans="1:16" ht="15.75" customHeight="1" x14ac:dyDescent="0.25">
      <c r="A267" s="54"/>
      <c r="B267" s="54"/>
      <c r="C267" s="54"/>
      <c r="D267" s="54"/>
      <c r="E267" s="54"/>
      <c r="F267" s="54"/>
      <c r="G267" s="78"/>
      <c r="H267" s="78"/>
      <c r="I267" s="54"/>
      <c r="J267" s="54"/>
      <c r="K267" s="54"/>
      <c r="L267" s="54"/>
      <c r="M267" s="54"/>
      <c r="N267" s="54"/>
      <c r="O267" s="54"/>
      <c r="P267" s="54"/>
    </row>
    <row r="268" spans="1:16" ht="15.75" customHeight="1" x14ac:dyDescent="0.25">
      <c r="A268" s="54"/>
      <c r="B268" s="54"/>
      <c r="C268" s="54"/>
      <c r="D268" s="54"/>
      <c r="E268" s="54"/>
      <c r="F268" s="54"/>
      <c r="G268" s="78"/>
      <c r="H268" s="78"/>
      <c r="I268" s="54"/>
      <c r="J268" s="54"/>
      <c r="K268" s="54"/>
      <c r="L268" s="54"/>
      <c r="M268" s="54"/>
      <c r="N268" s="54"/>
      <c r="O268" s="54"/>
      <c r="P268" s="54"/>
    </row>
    <row r="269" spans="1:16" ht="15.75" customHeight="1" x14ac:dyDescent="0.25">
      <c r="A269" s="54"/>
      <c r="B269" s="54"/>
      <c r="C269" s="54"/>
      <c r="D269" s="54"/>
      <c r="E269" s="54"/>
      <c r="F269" s="54"/>
      <c r="G269" s="78"/>
      <c r="H269" s="78"/>
      <c r="I269" s="54"/>
      <c r="J269" s="54"/>
      <c r="K269" s="54"/>
      <c r="L269" s="54"/>
      <c r="M269" s="54"/>
      <c r="N269" s="54"/>
      <c r="O269" s="54"/>
      <c r="P269" s="54"/>
    </row>
    <row r="270" spans="1:16" ht="15.75" customHeight="1" x14ac:dyDescent="0.25">
      <c r="A270" s="54"/>
      <c r="B270" s="54"/>
      <c r="C270" s="54"/>
      <c r="D270" s="54"/>
      <c r="E270" s="54"/>
      <c r="F270" s="54"/>
      <c r="G270" s="78"/>
      <c r="H270" s="78"/>
      <c r="I270" s="54"/>
      <c r="J270" s="54"/>
      <c r="K270" s="54"/>
      <c r="L270" s="54"/>
      <c r="M270" s="54"/>
      <c r="N270" s="54"/>
      <c r="O270" s="54"/>
      <c r="P270" s="54"/>
    </row>
    <row r="271" spans="1:16" ht="15.75" customHeight="1" x14ac:dyDescent="0.25">
      <c r="A271" s="54"/>
      <c r="B271" s="54"/>
      <c r="C271" s="54"/>
      <c r="D271" s="54"/>
      <c r="E271" s="54"/>
      <c r="F271" s="54"/>
      <c r="G271" s="78"/>
      <c r="H271" s="78"/>
      <c r="I271" s="54"/>
      <c r="J271" s="54"/>
      <c r="K271" s="54"/>
      <c r="L271" s="54"/>
      <c r="M271" s="54"/>
      <c r="N271" s="54"/>
      <c r="O271" s="54"/>
      <c r="P271" s="54"/>
    </row>
    <row r="272" spans="1:16" ht="15.75" customHeight="1" x14ac:dyDescent="0.25">
      <c r="A272" s="54"/>
      <c r="B272" s="54"/>
      <c r="C272" s="54"/>
      <c r="D272" s="54"/>
      <c r="E272" s="54"/>
      <c r="F272" s="54"/>
      <c r="G272" s="78"/>
      <c r="H272" s="78"/>
      <c r="I272" s="54"/>
      <c r="J272" s="54"/>
      <c r="K272" s="54"/>
      <c r="L272" s="54"/>
      <c r="M272" s="54"/>
      <c r="N272" s="54"/>
      <c r="O272" s="54"/>
      <c r="P272" s="54"/>
    </row>
    <row r="273" spans="1:16" ht="15.75" customHeight="1" x14ac:dyDescent="0.25">
      <c r="A273" s="54"/>
      <c r="B273" s="54"/>
      <c r="C273" s="54"/>
      <c r="D273" s="54"/>
      <c r="E273" s="54"/>
      <c r="F273" s="54"/>
      <c r="G273" s="78"/>
      <c r="H273" s="78"/>
      <c r="I273" s="54"/>
      <c r="J273" s="54"/>
      <c r="K273" s="54"/>
      <c r="L273" s="54"/>
      <c r="M273" s="54"/>
      <c r="N273" s="54"/>
      <c r="O273" s="54"/>
      <c r="P273" s="54"/>
    </row>
    <row r="274" spans="1:16" ht="15.75" customHeight="1" x14ac:dyDescent="0.25">
      <c r="A274" s="54"/>
      <c r="B274" s="54"/>
      <c r="C274" s="54"/>
      <c r="D274" s="54"/>
      <c r="E274" s="54"/>
      <c r="F274" s="54"/>
      <c r="G274" s="78"/>
      <c r="H274" s="78"/>
      <c r="I274" s="54"/>
      <c r="J274" s="54"/>
      <c r="K274" s="54"/>
      <c r="L274" s="54"/>
      <c r="M274" s="54"/>
      <c r="N274" s="54"/>
      <c r="O274" s="54"/>
      <c r="P274" s="54"/>
    </row>
    <row r="275" spans="1:16" ht="15.75" customHeight="1" x14ac:dyDescent="0.25">
      <c r="A275" s="54"/>
      <c r="B275" s="54"/>
      <c r="C275" s="54"/>
      <c r="D275" s="54"/>
      <c r="E275" s="54"/>
      <c r="F275" s="54"/>
      <c r="G275" s="78"/>
      <c r="H275" s="78"/>
      <c r="I275" s="54"/>
      <c r="J275" s="54"/>
      <c r="K275" s="54"/>
      <c r="L275" s="54"/>
      <c r="M275" s="54"/>
      <c r="N275" s="54"/>
      <c r="O275" s="54"/>
      <c r="P275" s="54"/>
    </row>
    <row r="276" spans="1:16" ht="15.75" customHeight="1" x14ac:dyDescent="0.25">
      <c r="A276" s="54"/>
      <c r="B276" s="54"/>
      <c r="C276" s="54"/>
      <c r="D276" s="54"/>
      <c r="E276" s="54"/>
      <c r="F276" s="54"/>
      <c r="G276" s="78"/>
      <c r="H276" s="78"/>
      <c r="I276" s="54"/>
      <c r="J276" s="54"/>
      <c r="K276" s="54"/>
      <c r="L276" s="54"/>
      <c r="M276" s="54"/>
      <c r="N276" s="54"/>
      <c r="O276" s="54"/>
      <c r="P276" s="54"/>
    </row>
    <row r="277" spans="1:16" ht="15.75" customHeight="1" x14ac:dyDescent="0.25">
      <c r="A277" s="54"/>
      <c r="B277" s="54"/>
      <c r="C277" s="54"/>
      <c r="D277" s="54"/>
      <c r="E277" s="54"/>
      <c r="F277" s="54"/>
      <c r="G277" s="78"/>
      <c r="H277" s="78"/>
      <c r="I277" s="54"/>
      <c r="J277" s="54"/>
      <c r="K277" s="54"/>
      <c r="L277" s="54"/>
      <c r="M277" s="54"/>
      <c r="N277" s="54"/>
      <c r="O277" s="54"/>
      <c r="P277" s="54"/>
    </row>
    <row r="278" spans="1:16" ht="15.75" customHeight="1" x14ac:dyDescent="0.25">
      <c r="A278" s="54"/>
      <c r="B278" s="54"/>
      <c r="C278" s="54"/>
      <c r="D278" s="54"/>
      <c r="E278" s="54"/>
      <c r="F278" s="54"/>
      <c r="G278" s="78"/>
      <c r="H278" s="78"/>
      <c r="I278" s="54"/>
      <c r="J278" s="54"/>
      <c r="K278" s="54"/>
      <c r="L278" s="54"/>
      <c r="M278" s="54"/>
      <c r="N278" s="54"/>
      <c r="O278" s="54"/>
      <c r="P278" s="54"/>
    </row>
    <row r="279" spans="1:16" ht="15.75" customHeight="1" x14ac:dyDescent="0.25">
      <c r="A279" s="54"/>
      <c r="B279" s="54"/>
      <c r="C279" s="54"/>
      <c r="D279" s="54"/>
      <c r="E279" s="54"/>
      <c r="F279" s="54"/>
      <c r="G279" s="78"/>
      <c r="H279" s="78"/>
      <c r="I279" s="54"/>
      <c r="J279" s="54"/>
      <c r="K279" s="54"/>
      <c r="L279" s="54"/>
      <c r="M279" s="54"/>
      <c r="N279" s="54"/>
      <c r="O279" s="54"/>
      <c r="P279" s="54"/>
    </row>
    <row r="280" spans="1:16" ht="15.75" customHeight="1" x14ac:dyDescent="0.25">
      <c r="A280" s="54"/>
      <c r="B280" s="54"/>
      <c r="C280" s="54"/>
      <c r="D280" s="54"/>
      <c r="E280" s="54"/>
      <c r="F280" s="54"/>
      <c r="G280" s="78"/>
      <c r="H280" s="78"/>
      <c r="I280" s="54"/>
      <c r="J280" s="54"/>
      <c r="K280" s="54"/>
      <c r="L280" s="54"/>
      <c r="M280" s="54"/>
      <c r="N280" s="54"/>
      <c r="O280" s="54"/>
      <c r="P280" s="54"/>
    </row>
    <row r="281" spans="1:16" ht="15.75" customHeight="1" x14ac:dyDescent="0.25">
      <c r="A281" s="54"/>
      <c r="B281" s="54"/>
      <c r="C281" s="54"/>
      <c r="D281" s="54"/>
      <c r="E281" s="54"/>
      <c r="F281" s="54"/>
      <c r="G281" s="78"/>
      <c r="H281" s="78"/>
      <c r="I281" s="54"/>
      <c r="J281" s="54"/>
      <c r="K281" s="54"/>
      <c r="L281" s="54"/>
      <c r="M281" s="54"/>
      <c r="N281" s="54"/>
      <c r="O281" s="54"/>
      <c r="P281" s="54"/>
    </row>
    <row r="282" spans="1:16" ht="15.75" customHeight="1" x14ac:dyDescent="0.25">
      <c r="A282" s="54"/>
      <c r="B282" s="54"/>
      <c r="C282" s="54"/>
      <c r="D282" s="54"/>
      <c r="E282" s="54"/>
      <c r="F282" s="54"/>
      <c r="G282" s="78"/>
      <c r="H282" s="78"/>
      <c r="I282" s="54"/>
      <c r="J282" s="54"/>
      <c r="K282" s="54"/>
      <c r="L282" s="54"/>
      <c r="M282" s="54"/>
      <c r="N282" s="54"/>
      <c r="O282" s="54"/>
      <c r="P282" s="54"/>
    </row>
    <row r="283" spans="1:16" ht="15.75" customHeight="1" x14ac:dyDescent="0.25">
      <c r="A283" s="54"/>
      <c r="B283" s="54"/>
      <c r="C283" s="54"/>
      <c r="D283" s="54"/>
      <c r="E283" s="54"/>
      <c r="F283" s="54"/>
      <c r="G283" s="78"/>
      <c r="H283" s="78"/>
      <c r="I283" s="54"/>
      <c r="J283" s="54"/>
      <c r="K283" s="54"/>
      <c r="L283" s="54"/>
      <c r="M283" s="54"/>
      <c r="N283" s="54"/>
      <c r="O283" s="54"/>
      <c r="P283" s="54"/>
    </row>
    <row r="284" spans="1:16" ht="15.75" customHeight="1" x14ac:dyDescent="0.25">
      <c r="A284" s="54"/>
      <c r="B284" s="54"/>
      <c r="C284" s="54"/>
      <c r="D284" s="54"/>
      <c r="E284" s="54"/>
      <c r="F284" s="54"/>
      <c r="G284" s="78"/>
      <c r="H284" s="78"/>
      <c r="I284" s="54"/>
      <c r="J284" s="54"/>
      <c r="K284" s="54"/>
      <c r="L284" s="54"/>
      <c r="M284" s="54"/>
      <c r="N284" s="54"/>
      <c r="O284" s="54"/>
      <c r="P284" s="54"/>
    </row>
    <row r="285" spans="1:16" ht="15.75" customHeight="1" x14ac:dyDescent="0.25">
      <c r="A285" s="54"/>
      <c r="B285" s="54"/>
      <c r="C285" s="54"/>
      <c r="D285" s="54"/>
      <c r="E285" s="54"/>
      <c r="F285" s="54"/>
      <c r="G285" s="78"/>
      <c r="H285" s="78"/>
      <c r="I285" s="54"/>
      <c r="J285" s="54"/>
      <c r="K285" s="54"/>
      <c r="L285" s="54"/>
      <c r="M285" s="54"/>
      <c r="N285" s="54"/>
      <c r="O285" s="54"/>
      <c r="P285" s="54"/>
    </row>
    <row r="286" spans="1:16" ht="15.75" customHeight="1" x14ac:dyDescent="0.25">
      <c r="A286" s="54"/>
      <c r="B286" s="54"/>
      <c r="C286" s="54"/>
      <c r="D286" s="54"/>
      <c r="E286" s="54"/>
      <c r="F286" s="54"/>
      <c r="G286" s="78"/>
      <c r="H286" s="78"/>
      <c r="I286" s="54"/>
      <c r="J286" s="54"/>
      <c r="K286" s="54"/>
      <c r="L286" s="54"/>
      <c r="M286" s="54"/>
      <c r="N286" s="54"/>
      <c r="O286" s="54"/>
      <c r="P286" s="54"/>
    </row>
    <row r="287" spans="1:16" ht="15.75" customHeight="1" x14ac:dyDescent="0.25">
      <c r="A287" s="54"/>
      <c r="B287" s="54"/>
      <c r="C287" s="54"/>
      <c r="D287" s="54"/>
      <c r="E287" s="54"/>
      <c r="F287" s="54"/>
      <c r="G287" s="78"/>
      <c r="H287" s="78"/>
      <c r="I287" s="54"/>
      <c r="J287" s="54"/>
      <c r="K287" s="54"/>
      <c r="L287" s="54"/>
      <c r="M287" s="54"/>
      <c r="N287" s="54"/>
      <c r="O287" s="54"/>
      <c r="P287" s="54"/>
    </row>
    <row r="288" spans="1:16" ht="15.75" customHeight="1" x14ac:dyDescent="0.25">
      <c r="A288" s="54"/>
      <c r="B288" s="54"/>
      <c r="C288" s="54"/>
      <c r="D288" s="54"/>
      <c r="E288" s="54"/>
      <c r="F288" s="54"/>
      <c r="G288" s="78"/>
      <c r="H288" s="78"/>
      <c r="I288" s="54"/>
      <c r="J288" s="54"/>
      <c r="K288" s="54"/>
      <c r="L288" s="54"/>
      <c r="M288" s="54"/>
      <c r="N288" s="54"/>
      <c r="O288" s="54"/>
      <c r="P288" s="54"/>
    </row>
    <row r="289" spans="1:16" ht="15.75" customHeight="1" x14ac:dyDescent="0.25">
      <c r="A289" s="54"/>
      <c r="B289" s="54"/>
      <c r="C289" s="54"/>
      <c r="D289" s="54"/>
      <c r="E289" s="54"/>
      <c r="F289" s="54"/>
      <c r="G289" s="78"/>
      <c r="H289" s="78"/>
      <c r="I289" s="54"/>
      <c r="J289" s="54"/>
      <c r="K289" s="54"/>
      <c r="L289" s="54"/>
      <c r="M289" s="54"/>
      <c r="N289" s="54"/>
      <c r="O289" s="54"/>
      <c r="P289" s="54"/>
    </row>
    <row r="290" spans="1:16" ht="15.75" customHeight="1" x14ac:dyDescent="0.25">
      <c r="A290" s="54"/>
      <c r="B290" s="54"/>
      <c r="C290" s="54"/>
      <c r="D290" s="54"/>
      <c r="E290" s="54"/>
      <c r="F290" s="54"/>
      <c r="G290" s="78"/>
      <c r="H290" s="78"/>
      <c r="I290" s="54"/>
      <c r="J290" s="54"/>
      <c r="K290" s="54"/>
      <c r="L290" s="54"/>
      <c r="M290" s="54"/>
      <c r="N290" s="54"/>
      <c r="O290" s="54"/>
      <c r="P290" s="54"/>
    </row>
    <row r="291" spans="1:16" ht="15.75" customHeight="1" x14ac:dyDescent="0.25">
      <c r="A291" s="54"/>
      <c r="B291" s="54"/>
      <c r="C291" s="54"/>
      <c r="D291" s="54"/>
      <c r="E291" s="54"/>
      <c r="F291" s="54"/>
      <c r="G291" s="78"/>
      <c r="H291" s="78"/>
      <c r="I291" s="54"/>
      <c r="J291" s="54"/>
      <c r="K291" s="54"/>
      <c r="L291" s="54"/>
      <c r="M291" s="54"/>
      <c r="N291" s="54"/>
      <c r="O291" s="54"/>
      <c r="P291" s="54"/>
    </row>
    <row r="292" spans="1:16" ht="15.75" customHeight="1" x14ac:dyDescent="0.25">
      <c r="A292" s="54"/>
      <c r="B292" s="54"/>
      <c r="C292" s="54"/>
      <c r="D292" s="54"/>
      <c r="E292" s="54"/>
      <c r="F292" s="54"/>
      <c r="G292" s="78"/>
      <c r="H292" s="78"/>
      <c r="I292" s="54"/>
      <c r="J292" s="54"/>
      <c r="K292" s="54"/>
      <c r="L292" s="54"/>
      <c r="M292" s="54"/>
      <c r="N292" s="54"/>
      <c r="O292" s="54"/>
      <c r="P292" s="54"/>
    </row>
    <row r="293" spans="1:16" ht="15.75" customHeight="1" x14ac:dyDescent="0.25">
      <c r="A293" s="54"/>
      <c r="B293" s="54"/>
      <c r="C293" s="54"/>
      <c r="D293" s="54"/>
      <c r="E293" s="54"/>
      <c r="F293" s="54"/>
      <c r="G293" s="78"/>
      <c r="H293" s="78"/>
      <c r="I293" s="54"/>
      <c r="J293" s="54"/>
      <c r="K293" s="54"/>
      <c r="L293" s="54"/>
      <c r="M293" s="54"/>
      <c r="N293" s="54"/>
      <c r="O293" s="54"/>
      <c r="P293" s="54"/>
    </row>
    <row r="294" spans="1:16" ht="15.75" customHeight="1" x14ac:dyDescent="0.25">
      <c r="A294" s="54"/>
      <c r="B294" s="54"/>
      <c r="C294" s="54"/>
      <c r="D294" s="54"/>
      <c r="E294" s="54"/>
      <c r="F294" s="54"/>
      <c r="G294" s="78"/>
      <c r="H294" s="78"/>
      <c r="I294" s="54"/>
      <c r="J294" s="54"/>
      <c r="K294" s="54"/>
      <c r="L294" s="54"/>
      <c r="M294" s="54"/>
      <c r="N294" s="54"/>
      <c r="O294" s="54"/>
      <c r="P294" s="54"/>
    </row>
    <row r="295" spans="1:16" ht="15.75" customHeight="1" x14ac:dyDescent="0.25">
      <c r="A295" s="54"/>
      <c r="B295" s="54"/>
      <c r="C295" s="54"/>
      <c r="D295" s="54"/>
      <c r="E295" s="54"/>
      <c r="F295" s="54"/>
      <c r="G295" s="78"/>
      <c r="H295" s="78"/>
      <c r="I295" s="54"/>
      <c r="J295" s="54"/>
      <c r="K295" s="54"/>
      <c r="L295" s="54"/>
      <c r="M295" s="54"/>
      <c r="N295" s="54"/>
      <c r="O295" s="54"/>
      <c r="P295" s="54"/>
    </row>
    <row r="296" spans="1:16" ht="15.75" customHeight="1" x14ac:dyDescent="0.25">
      <c r="A296" s="54"/>
      <c r="B296" s="54"/>
      <c r="C296" s="54"/>
      <c r="D296" s="54"/>
      <c r="E296" s="54"/>
      <c r="F296" s="54"/>
      <c r="G296" s="78"/>
      <c r="H296" s="78"/>
      <c r="I296" s="54"/>
      <c r="J296" s="54"/>
      <c r="K296" s="54"/>
      <c r="L296" s="54"/>
      <c r="M296" s="54"/>
      <c r="N296" s="54"/>
      <c r="O296" s="54"/>
      <c r="P296" s="54"/>
    </row>
    <row r="297" spans="1:16" ht="15.75" customHeight="1" x14ac:dyDescent="0.25">
      <c r="A297" s="54"/>
      <c r="B297" s="54"/>
      <c r="C297" s="54"/>
      <c r="D297" s="54"/>
      <c r="E297" s="54"/>
      <c r="F297" s="54"/>
      <c r="G297" s="78"/>
      <c r="H297" s="78"/>
      <c r="I297" s="54"/>
      <c r="J297" s="54"/>
      <c r="K297" s="54"/>
      <c r="L297" s="54"/>
      <c r="M297" s="54"/>
      <c r="N297" s="54"/>
      <c r="O297" s="54"/>
      <c r="P297" s="54"/>
    </row>
    <row r="298" spans="1:16" ht="15.75" customHeight="1" x14ac:dyDescent="0.25">
      <c r="A298" s="54"/>
      <c r="B298" s="54"/>
      <c r="C298" s="54"/>
      <c r="D298" s="54"/>
      <c r="E298" s="54"/>
      <c r="F298" s="54"/>
      <c r="G298" s="78"/>
      <c r="H298" s="78"/>
      <c r="I298" s="54"/>
      <c r="J298" s="54"/>
      <c r="K298" s="54"/>
      <c r="L298" s="54"/>
      <c r="M298" s="54"/>
      <c r="N298" s="54"/>
      <c r="O298" s="54"/>
      <c r="P298" s="54"/>
    </row>
    <row r="299" spans="1:16" ht="15.75" customHeight="1" x14ac:dyDescent="0.25">
      <c r="A299" s="54"/>
      <c r="B299" s="54"/>
      <c r="C299" s="54"/>
      <c r="D299" s="54"/>
      <c r="E299" s="54"/>
      <c r="F299" s="54"/>
      <c r="G299" s="78"/>
      <c r="H299" s="78"/>
      <c r="I299" s="54"/>
      <c r="J299" s="54"/>
      <c r="K299" s="54"/>
      <c r="L299" s="54"/>
      <c r="M299" s="54"/>
      <c r="N299" s="54"/>
      <c r="O299" s="54"/>
      <c r="P299" s="54"/>
    </row>
    <row r="300" spans="1:16" ht="15.75" customHeight="1" x14ac:dyDescent="0.25">
      <c r="A300" s="54"/>
      <c r="B300" s="54"/>
      <c r="C300" s="54"/>
      <c r="D300" s="54"/>
      <c r="E300" s="54"/>
      <c r="F300" s="54"/>
      <c r="G300" s="78"/>
      <c r="H300" s="78"/>
      <c r="I300" s="54"/>
      <c r="J300" s="54"/>
      <c r="K300" s="54"/>
      <c r="L300" s="54"/>
      <c r="M300" s="54"/>
      <c r="N300" s="54"/>
      <c r="O300" s="54"/>
      <c r="P300" s="54"/>
    </row>
    <row r="301" spans="1:16" ht="15.75" customHeight="1" x14ac:dyDescent="0.25">
      <c r="A301" s="54"/>
      <c r="B301" s="54"/>
      <c r="C301" s="54"/>
      <c r="D301" s="54"/>
      <c r="E301" s="54"/>
      <c r="F301" s="54"/>
      <c r="G301" s="78"/>
      <c r="H301" s="78"/>
      <c r="I301" s="54"/>
      <c r="J301" s="54"/>
      <c r="K301" s="54"/>
      <c r="L301" s="54"/>
      <c r="M301" s="54"/>
      <c r="N301" s="54"/>
      <c r="O301" s="54"/>
      <c r="P301" s="54"/>
    </row>
    <row r="302" spans="1:16" ht="15.75" customHeight="1" x14ac:dyDescent="0.25">
      <c r="A302" s="54"/>
      <c r="B302" s="54"/>
      <c r="C302" s="54"/>
      <c r="D302" s="54"/>
      <c r="E302" s="54"/>
      <c r="F302" s="54"/>
      <c r="G302" s="78"/>
      <c r="H302" s="78"/>
      <c r="I302" s="54"/>
      <c r="J302" s="54"/>
      <c r="K302" s="54"/>
      <c r="L302" s="54"/>
      <c r="M302" s="54"/>
      <c r="N302" s="54"/>
      <c r="O302" s="54"/>
      <c r="P302" s="54"/>
    </row>
    <row r="303" spans="1:16" ht="15.75" customHeight="1" x14ac:dyDescent="0.25">
      <c r="A303" s="54"/>
      <c r="B303" s="54"/>
      <c r="C303" s="54"/>
      <c r="D303" s="54"/>
      <c r="E303" s="54"/>
      <c r="F303" s="54"/>
      <c r="G303" s="78"/>
      <c r="H303" s="78"/>
      <c r="I303" s="54"/>
      <c r="J303" s="54"/>
      <c r="K303" s="54"/>
      <c r="L303" s="54"/>
      <c r="M303" s="54"/>
      <c r="N303" s="54"/>
      <c r="O303" s="54"/>
      <c r="P303" s="54"/>
    </row>
    <row r="304" spans="1:16" ht="15.75" customHeight="1" x14ac:dyDescent="0.25">
      <c r="A304" s="54"/>
      <c r="B304" s="54"/>
      <c r="C304" s="54"/>
      <c r="D304" s="54"/>
      <c r="E304" s="54"/>
      <c r="F304" s="54"/>
      <c r="G304" s="78"/>
      <c r="H304" s="78"/>
      <c r="I304" s="54"/>
      <c r="J304" s="54"/>
      <c r="K304" s="54"/>
      <c r="L304" s="54"/>
      <c r="M304" s="54"/>
      <c r="N304" s="54"/>
      <c r="O304" s="54"/>
      <c r="P304" s="54"/>
    </row>
    <row r="305" spans="1:16" ht="15.75" customHeight="1" x14ac:dyDescent="0.25">
      <c r="A305" s="54"/>
      <c r="B305" s="54"/>
      <c r="C305" s="54"/>
      <c r="D305" s="54"/>
      <c r="E305" s="54"/>
      <c r="F305" s="54"/>
      <c r="G305" s="78"/>
      <c r="H305" s="78"/>
      <c r="I305" s="54"/>
      <c r="J305" s="54"/>
      <c r="K305" s="54"/>
      <c r="L305" s="54"/>
      <c r="M305" s="54"/>
      <c r="N305" s="54"/>
      <c r="O305" s="54"/>
      <c r="P305" s="54"/>
    </row>
    <row r="306" spans="1:16" ht="15.75" customHeight="1" x14ac:dyDescent="0.25">
      <c r="A306" s="54"/>
      <c r="B306" s="54"/>
      <c r="C306" s="54"/>
      <c r="D306" s="54"/>
      <c r="E306" s="54"/>
      <c r="F306" s="54"/>
      <c r="G306" s="78"/>
      <c r="H306" s="78"/>
      <c r="I306" s="54"/>
      <c r="J306" s="54"/>
      <c r="K306" s="54"/>
      <c r="L306" s="54"/>
      <c r="M306" s="54"/>
      <c r="N306" s="54"/>
      <c r="O306" s="54"/>
      <c r="P306" s="54"/>
    </row>
    <row r="307" spans="1:16" ht="15.75" customHeight="1" x14ac:dyDescent="0.25">
      <c r="A307" s="54"/>
      <c r="B307" s="54"/>
      <c r="C307" s="54"/>
      <c r="D307" s="54"/>
      <c r="E307" s="54"/>
      <c r="F307" s="54"/>
      <c r="G307" s="78"/>
      <c r="H307" s="78"/>
      <c r="I307" s="54"/>
      <c r="J307" s="54"/>
      <c r="K307" s="54"/>
      <c r="L307" s="54"/>
      <c r="M307" s="54"/>
      <c r="N307" s="54"/>
      <c r="O307" s="54"/>
      <c r="P307" s="54"/>
    </row>
    <row r="308" spans="1:16" ht="15.75" customHeight="1" x14ac:dyDescent="0.25">
      <c r="A308" s="54"/>
      <c r="B308" s="54"/>
      <c r="C308" s="54"/>
      <c r="D308" s="54"/>
      <c r="E308" s="54"/>
      <c r="F308" s="54"/>
      <c r="G308" s="78"/>
      <c r="H308" s="78"/>
      <c r="I308" s="54"/>
      <c r="J308" s="54"/>
      <c r="K308" s="54"/>
      <c r="L308" s="54"/>
      <c r="M308" s="54"/>
      <c r="N308" s="54"/>
      <c r="O308" s="54"/>
      <c r="P308" s="54"/>
    </row>
    <row r="309" spans="1:16" ht="15.75" customHeight="1" x14ac:dyDescent="0.25"/>
    <row r="310" spans="1:16" ht="15.75" customHeight="1" x14ac:dyDescent="0.25"/>
    <row r="311" spans="1:16" ht="15.75" customHeight="1" x14ac:dyDescent="0.25"/>
    <row r="312" spans="1:16" ht="15.75" customHeight="1" x14ac:dyDescent="0.25"/>
    <row r="313" spans="1:16" ht="15.75" customHeight="1" x14ac:dyDescent="0.25"/>
    <row r="314" spans="1:16" ht="15.75" customHeight="1" x14ac:dyDescent="0.25"/>
    <row r="315" spans="1:16" ht="15.75" customHeight="1" x14ac:dyDescent="0.25"/>
    <row r="316" spans="1:16" ht="15.75" customHeight="1" x14ac:dyDescent="0.25"/>
    <row r="317" spans="1:16" ht="15.75" customHeight="1" x14ac:dyDescent="0.25"/>
    <row r="318" spans="1:16" ht="15.75" customHeight="1" x14ac:dyDescent="0.25"/>
    <row r="319" spans="1:16" ht="15.75" customHeight="1" x14ac:dyDescent="0.25"/>
    <row r="320" spans="1:16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3:P108" xr:uid="{00000000-0009-0000-0000-000005000000}"/>
  <customSheetViews>
    <customSheetView guid="{CAD926A0-7734-4D9A-9E55-80D46B127970}" filter="1" showAutoFilter="1">
      <pageMargins left="0.7" right="0.7" top="0.75" bottom="0.75" header="0.3" footer="0.3"/>
      <autoFilter ref="A3:P109" xr:uid="{F34F523D-38D5-4A47-A8C2-F77A1350D633}"/>
      <extLst>
        <ext uri="GoogleSheetsCustomDataVersion1">
          <go:sheetsCustomData xmlns:go="http://customooxmlschemas.google.com/" filterViewId="981260801"/>
        </ext>
      </extLst>
    </customSheetView>
    <customSheetView guid="{70B46C79-A133-4D1D-96E8-CA15E336D0C0}" filter="1" showAutoFilter="1">
      <pageMargins left="0.7" right="0.7" top="0.75" bottom="0.75" header="0.3" footer="0.3"/>
      <autoFilter ref="A3:A4" xr:uid="{96C508E7-A3A7-44B4-AEDC-D23B2366011F}"/>
      <extLst>
        <ext uri="GoogleSheetsCustomDataVersion1">
          <go:sheetsCustomData xmlns:go="http://customooxmlschemas.google.com/" filterViewId="881812252"/>
        </ext>
      </extLst>
    </customSheetView>
    <customSheetView guid="{DC529A06-901D-47E6-935F-98311A40C615}" filter="1" showAutoFilter="1">
      <pageMargins left="0.7" right="0.7" top="0.75" bottom="0.75" header="0.3" footer="0.3"/>
      <autoFilter ref="A2:H108" xr:uid="{9A1577E2-C538-4EBD-9C6A-2BBD3A0CBFB7}"/>
      <extLst>
        <ext uri="GoogleSheetsCustomDataVersion1">
          <go:sheetsCustomData xmlns:go="http://customooxmlschemas.google.com/" filterViewId="877978494"/>
        </ext>
      </extLst>
    </customSheetView>
    <customSheetView guid="{525B5E20-6688-4A14-B4F1-C669476F28A5}" filter="1" showAutoFilter="1">
      <pageMargins left="0.7" right="0.7" top="0.75" bottom="0.75" header="0.3" footer="0.3"/>
      <autoFilter ref="A3:P109" xr:uid="{9A81F51D-E907-4277-9378-207E28588923}"/>
      <extLst>
        <ext uri="GoogleSheetsCustomDataVersion1">
          <go:sheetsCustomData xmlns:go="http://customooxmlschemas.google.com/" filterViewId="511513889"/>
        </ext>
      </extLst>
    </customSheetView>
    <customSheetView guid="{9F1D24AE-28EB-4A5B-850D-C880498619B0}" filter="1" showAutoFilter="1">
      <pageMargins left="0.7" right="0.7" top="0.75" bottom="0.75" header="0.3" footer="0.3"/>
      <autoFilter ref="A3:P109" xr:uid="{8F838099-223A-47E0-8504-12F21DE9D2FD}"/>
      <extLst>
        <ext uri="GoogleSheetsCustomDataVersion1">
          <go:sheetsCustomData xmlns:go="http://customooxmlschemas.google.com/" filterViewId="2118538455"/>
        </ext>
      </extLst>
    </customSheetView>
    <customSheetView guid="{98E0630B-665F-48F6-8CD1-14053B66A96C}" filter="1" showAutoFilter="1">
      <pageMargins left="0.7" right="0.7" top="0.75" bottom="0.75" header="0.3" footer="0.3"/>
      <autoFilter ref="A3:P109" xr:uid="{792AFA5E-3E47-4DE7-A685-56A09D73BDA7}"/>
      <extLst>
        <ext uri="GoogleSheetsCustomDataVersion1">
          <go:sheetsCustomData xmlns:go="http://customooxmlschemas.google.com/" filterViewId="1994195747"/>
        </ext>
      </extLst>
    </customSheetView>
    <customSheetView guid="{B263849E-8A96-4604-8C15-68CFE42985F9}" filter="1" showAutoFilter="1">
      <pageMargins left="0.7" right="0.7" top="0.75" bottom="0.75" header="0.3" footer="0.3"/>
      <autoFilter ref="B3:F109" xr:uid="{19DC0432-0F72-4A45-94F3-8B5406253162}"/>
      <extLst>
        <ext uri="GoogleSheetsCustomDataVersion1">
          <go:sheetsCustomData xmlns:go="http://customooxmlschemas.google.com/" filterViewId="1679739504"/>
        </ext>
      </extLst>
    </customSheetView>
    <customSheetView guid="{D238F8F8-346F-4905-AF72-18C8AFF70855}" filter="1" showAutoFilter="1">
      <pageMargins left="0.7" right="0.7" top="0.75" bottom="0.75" header="0.3" footer="0.3"/>
      <autoFilter ref="A3:P108" xr:uid="{6F851997-585E-48F1-BC60-7D27806B8AA3}"/>
      <extLst>
        <ext uri="GoogleSheetsCustomDataVersion1">
          <go:sheetsCustomData xmlns:go="http://customooxmlschemas.google.com/" filterViewId="1588304163"/>
        </ext>
      </extLst>
    </customSheetView>
    <customSheetView guid="{89BFF5D1-0D86-4043-8711-B88E5DE3BE6F}" filter="1" showAutoFilter="1">
      <pageMargins left="0.7" right="0.7" top="0.75" bottom="0.75" header="0.3" footer="0.3"/>
      <autoFilter ref="B3:F109" xr:uid="{BF91D71F-7791-4EA1-8E2D-5E8F2B4157A6}">
        <filterColumn colId="2">
          <filters blank="1">
            <filter val="ALEJANDRO MEJIA MARTINEZ"/>
            <filter val="CAROLINA CASTAÑO LOZANO"/>
            <filter val="DUVAN DANIEL SALAZAR RESTREPO"/>
            <filter val="EDWIN ALONSO GALLEGO ORTIZ"/>
            <filter val="GLORIA MARITZA MARIN ACEVEDO"/>
            <filter val="I-SERV S.A.S."/>
            <filter val="JORGE MANUEL LOPEZ BURGOS"/>
            <filter val="JOSE FABIO MEJIA AVENDAÑO"/>
            <filter val="JUAN DAVID SANCHEZ"/>
            <filter val="LINA MARIA MORALES OSPINA"/>
            <filter val="MAURICIO ALEJANDRO MOLINA URIBE"/>
            <filter val="MAURICIO CAMPUZANO MAYA"/>
            <filter val="MAURICIO TOBON CARMONA"/>
            <filter val="ORLANDO MUÑOZ MANCERA"/>
            <filter val="PAULA MARCELA MEDINA TABARES"/>
            <filter val="ROGELIO ANTONIO MARTINEZ MUÑOZ"/>
            <filter val="SANDRA MILENA PATIÑO CORREA"/>
            <filter val="SERGIO ALBERTO VELEZ RAMIREZ"/>
            <filter val="WILSON SIERA - MAICOL MURILLO"/>
          </filters>
        </filterColumn>
      </autoFilter>
      <extLst>
        <ext uri="GoogleSheetsCustomDataVersion1">
          <go:sheetsCustomData xmlns:go="http://customooxmlschemas.google.com/" filterViewId="1566688482"/>
        </ext>
      </extLst>
    </customSheetView>
    <customSheetView guid="{9E74B5A9-255D-4626-BFC6-B1AF7BC1CF69}" filter="1" showAutoFilter="1">
      <pageMargins left="0.7" right="0.7" top="0.75" bottom="0.75" header="0.3" footer="0.3"/>
      <autoFilter ref="A3:P109" xr:uid="{1087A75D-EBE2-4299-BF72-1E59007BED73}"/>
      <extLst>
        <ext uri="GoogleSheetsCustomDataVersion1">
          <go:sheetsCustomData xmlns:go="http://customooxmlschemas.google.com/" filterViewId="1394512027"/>
        </ext>
      </extLst>
    </customSheetView>
  </customSheetViews>
  <mergeCells count="1">
    <mergeCell ref="A2:D2"/>
  </mergeCells>
  <pageMargins left="0.7" right="0.7" top="0.75" bottom="0.75" header="0" footer="0"/>
  <pageSetup scale="56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0"/>
  <sheetViews>
    <sheetView workbookViewId="0"/>
  </sheetViews>
  <sheetFormatPr baseColWidth="10" defaultColWidth="12.6328125" defaultRowHeight="15" customHeight="1" x14ac:dyDescent="0.25"/>
  <cols>
    <col min="1" max="1" width="7.90625" customWidth="1"/>
    <col min="2" max="2" width="6.6328125" customWidth="1"/>
    <col min="3" max="3" width="9" customWidth="1"/>
    <col min="4" max="4" width="32.6328125" customWidth="1"/>
    <col min="5" max="5" width="16.6328125" customWidth="1"/>
    <col min="6" max="6" width="12.6328125" customWidth="1"/>
    <col min="9" max="9" width="6.36328125" customWidth="1"/>
    <col min="10" max="10" width="9.36328125" customWidth="1"/>
  </cols>
  <sheetData>
    <row r="1" spans="1:12" ht="15.75" customHeight="1" x14ac:dyDescent="0.25">
      <c r="A1" s="109"/>
      <c r="B1" s="25"/>
      <c r="C1" s="1"/>
      <c r="D1" s="1"/>
      <c r="E1" s="109"/>
      <c r="F1" s="1"/>
      <c r="G1" s="1"/>
      <c r="H1" s="1"/>
      <c r="J1" s="38">
        <f t="shared" ref="J1:L1" si="0">SUM(J4:J190)</f>
        <v>164</v>
      </c>
      <c r="K1" s="38">
        <f t="shared" si="0"/>
        <v>934400000</v>
      </c>
      <c r="L1" s="38">
        <f t="shared" si="0"/>
        <v>1212407349</v>
      </c>
    </row>
    <row r="2" spans="1:12" ht="15.75" customHeight="1" x14ac:dyDescent="0.25">
      <c r="A2" s="109"/>
      <c r="B2" s="25"/>
      <c r="C2" s="1"/>
      <c r="D2" s="1"/>
      <c r="E2" s="109"/>
      <c r="F2" s="1"/>
      <c r="G2" s="1"/>
      <c r="H2" s="1"/>
      <c r="J2" s="50">
        <v>25000000</v>
      </c>
      <c r="K2" s="36"/>
      <c r="L2" s="36"/>
    </row>
    <row r="3" spans="1:12" ht="15.75" customHeight="1" x14ac:dyDescent="0.25">
      <c r="A3" s="109" t="s">
        <v>462</v>
      </c>
      <c r="B3" s="25" t="s">
        <v>463</v>
      </c>
      <c r="C3" s="1" t="s">
        <v>464</v>
      </c>
      <c r="D3" s="1" t="s">
        <v>465</v>
      </c>
      <c r="E3" s="109" t="s">
        <v>466</v>
      </c>
      <c r="F3" s="1" t="s">
        <v>467</v>
      </c>
      <c r="G3" s="1" t="s">
        <v>468</v>
      </c>
      <c r="H3" s="1" t="s">
        <v>469</v>
      </c>
      <c r="J3" s="55" t="s">
        <v>91</v>
      </c>
      <c r="K3" s="56" t="s">
        <v>94</v>
      </c>
      <c r="L3" s="55" t="s">
        <v>93</v>
      </c>
    </row>
    <row r="4" spans="1:12" ht="15.75" customHeight="1" x14ac:dyDescent="0.25">
      <c r="A4" s="110">
        <v>44562</v>
      </c>
      <c r="B4" s="25">
        <v>1</v>
      </c>
      <c r="C4" s="111">
        <v>42457</v>
      </c>
      <c r="D4" s="1" t="s">
        <v>470</v>
      </c>
      <c r="E4" s="109">
        <v>3218152679</v>
      </c>
      <c r="F4" s="5">
        <v>15000000</v>
      </c>
      <c r="G4" s="5">
        <v>15000600</v>
      </c>
      <c r="H4" s="5">
        <f t="shared" ref="H4:H190" si="1">F4-G4</f>
        <v>-600</v>
      </c>
      <c r="J4" s="25">
        <f t="shared" ref="J4:J189" si="2">IF(F4&lt;$J$2,1,0)</f>
        <v>1</v>
      </c>
      <c r="K4" s="5">
        <f t="shared" ref="K4:K189" si="3">($J$2-F4)*J4</f>
        <v>10000000</v>
      </c>
      <c r="L4" s="5">
        <f t="shared" ref="L4:L190" si="4">H4+K4</f>
        <v>9999400</v>
      </c>
    </row>
    <row r="5" spans="1:12" ht="15.75" customHeight="1" x14ac:dyDescent="0.25">
      <c r="A5" s="110">
        <v>44593</v>
      </c>
      <c r="B5" s="25">
        <v>1</v>
      </c>
      <c r="C5" s="112">
        <v>42731</v>
      </c>
      <c r="D5" s="1" t="s">
        <v>471</v>
      </c>
      <c r="E5" s="109">
        <v>3128342384</v>
      </c>
      <c r="F5" s="5">
        <v>15000000</v>
      </c>
      <c r="G5" s="5">
        <v>15000000</v>
      </c>
      <c r="H5" s="5">
        <f t="shared" si="1"/>
        <v>0</v>
      </c>
      <c r="J5" s="25">
        <f t="shared" si="2"/>
        <v>1</v>
      </c>
      <c r="K5" s="5">
        <f t="shared" si="3"/>
        <v>10000000</v>
      </c>
      <c r="L5" s="5">
        <f t="shared" si="4"/>
        <v>10000000</v>
      </c>
    </row>
    <row r="6" spans="1:12" ht="15.75" customHeight="1" x14ac:dyDescent="0.25">
      <c r="A6" s="110">
        <v>44621</v>
      </c>
      <c r="B6" s="25">
        <v>1</v>
      </c>
      <c r="C6" s="112">
        <v>42731</v>
      </c>
      <c r="D6" s="1" t="s">
        <v>472</v>
      </c>
      <c r="E6" s="109">
        <v>3128660591</v>
      </c>
      <c r="F6" s="5">
        <v>15000000</v>
      </c>
      <c r="G6" s="5">
        <v>15000000</v>
      </c>
      <c r="H6" s="5">
        <f t="shared" si="1"/>
        <v>0</v>
      </c>
      <c r="J6" s="25">
        <f t="shared" si="2"/>
        <v>1</v>
      </c>
      <c r="K6" s="5">
        <f t="shared" si="3"/>
        <v>10000000</v>
      </c>
      <c r="L6" s="5">
        <f t="shared" si="4"/>
        <v>10000000</v>
      </c>
    </row>
    <row r="7" spans="1:12" ht="15.75" customHeight="1" x14ac:dyDescent="0.25">
      <c r="A7" s="110">
        <v>44652</v>
      </c>
      <c r="B7" s="25">
        <v>1</v>
      </c>
      <c r="C7" s="112">
        <v>42731</v>
      </c>
      <c r="D7" s="1" t="s">
        <v>473</v>
      </c>
      <c r="E7" s="109">
        <v>3128668953</v>
      </c>
      <c r="F7" s="5">
        <v>15000000</v>
      </c>
      <c r="G7" s="5">
        <v>15000000</v>
      </c>
      <c r="H7" s="5">
        <f t="shared" si="1"/>
        <v>0</v>
      </c>
      <c r="J7" s="25">
        <f t="shared" si="2"/>
        <v>1</v>
      </c>
      <c r="K7" s="5">
        <f t="shared" si="3"/>
        <v>10000000</v>
      </c>
      <c r="L7" s="5">
        <f t="shared" si="4"/>
        <v>10000000</v>
      </c>
    </row>
    <row r="8" spans="1:12" ht="15.75" customHeight="1" x14ac:dyDescent="0.25">
      <c r="A8" s="110">
        <v>44682</v>
      </c>
      <c r="B8" s="25">
        <v>1</v>
      </c>
      <c r="C8" s="111">
        <v>42505</v>
      </c>
      <c r="D8" s="1" t="s">
        <v>474</v>
      </c>
      <c r="E8" s="109">
        <v>3006149154</v>
      </c>
      <c r="F8" s="5">
        <v>15000000</v>
      </c>
      <c r="G8" s="5">
        <v>15000000</v>
      </c>
      <c r="H8" s="5">
        <f t="shared" si="1"/>
        <v>0</v>
      </c>
      <c r="J8" s="25">
        <f t="shared" si="2"/>
        <v>1</v>
      </c>
      <c r="K8" s="5">
        <f t="shared" si="3"/>
        <v>10000000</v>
      </c>
      <c r="L8" s="5">
        <f t="shared" si="4"/>
        <v>10000000</v>
      </c>
    </row>
    <row r="9" spans="1:12" ht="15.75" customHeight="1" x14ac:dyDescent="0.25">
      <c r="A9" s="110">
        <v>44713</v>
      </c>
      <c r="B9" s="25">
        <v>1</v>
      </c>
      <c r="C9" s="111">
        <v>42457</v>
      </c>
      <c r="D9" s="1" t="s">
        <v>475</v>
      </c>
      <c r="E9" s="109">
        <v>3148303229</v>
      </c>
      <c r="F9" s="5">
        <v>15000000</v>
      </c>
      <c r="G9" s="5">
        <v>15002500</v>
      </c>
      <c r="H9" s="5">
        <f t="shared" si="1"/>
        <v>-2500</v>
      </c>
      <c r="J9" s="25">
        <f t="shared" si="2"/>
        <v>1</v>
      </c>
      <c r="K9" s="5">
        <f t="shared" si="3"/>
        <v>10000000</v>
      </c>
      <c r="L9" s="5">
        <f t="shared" si="4"/>
        <v>9997500</v>
      </c>
    </row>
    <row r="10" spans="1:12" ht="15.75" customHeight="1" x14ac:dyDescent="0.25">
      <c r="A10" s="110">
        <v>44743</v>
      </c>
      <c r="B10" s="25">
        <v>1</v>
      </c>
      <c r="C10" s="111">
        <v>42506</v>
      </c>
      <c r="D10" s="1" t="s">
        <v>476</v>
      </c>
      <c r="E10" s="109">
        <v>3104476926</v>
      </c>
      <c r="F10" s="5">
        <v>15000000</v>
      </c>
      <c r="G10" s="5">
        <v>15000000</v>
      </c>
      <c r="H10" s="5">
        <f t="shared" si="1"/>
        <v>0</v>
      </c>
      <c r="J10" s="25">
        <f t="shared" si="2"/>
        <v>1</v>
      </c>
      <c r="K10" s="5">
        <f t="shared" si="3"/>
        <v>10000000</v>
      </c>
      <c r="L10" s="5">
        <f t="shared" si="4"/>
        <v>10000000</v>
      </c>
    </row>
    <row r="11" spans="1:12" ht="15.75" customHeight="1" x14ac:dyDescent="0.25">
      <c r="A11" s="110">
        <v>44774</v>
      </c>
      <c r="B11" s="25">
        <v>1</v>
      </c>
      <c r="C11" s="111">
        <v>42489</v>
      </c>
      <c r="D11" s="1" t="s">
        <v>477</v>
      </c>
      <c r="E11" s="109" t="s">
        <v>478</v>
      </c>
      <c r="F11" s="5">
        <v>15000000</v>
      </c>
      <c r="G11" s="5">
        <v>15000000</v>
      </c>
      <c r="H11" s="5">
        <f t="shared" si="1"/>
        <v>0</v>
      </c>
      <c r="J11" s="25">
        <f t="shared" si="2"/>
        <v>1</v>
      </c>
      <c r="K11" s="5">
        <f t="shared" si="3"/>
        <v>10000000</v>
      </c>
      <c r="L11" s="5">
        <f t="shared" si="4"/>
        <v>10000000</v>
      </c>
    </row>
    <row r="12" spans="1:12" ht="15.75" customHeight="1" x14ac:dyDescent="0.25">
      <c r="A12" s="110">
        <v>44805</v>
      </c>
      <c r="B12" s="25">
        <v>1</v>
      </c>
      <c r="C12" s="111">
        <v>42445</v>
      </c>
      <c r="D12" s="1" t="s">
        <v>479</v>
      </c>
      <c r="E12" s="109">
        <v>3158272870</v>
      </c>
      <c r="F12" s="5">
        <v>15000000</v>
      </c>
      <c r="G12" s="5">
        <v>15000000</v>
      </c>
      <c r="H12" s="5">
        <f t="shared" si="1"/>
        <v>0</v>
      </c>
      <c r="J12" s="25">
        <f t="shared" si="2"/>
        <v>1</v>
      </c>
      <c r="K12" s="5">
        <f t="shared" si="3"/>
        <v>10000000</v>
      </c>
      <c r="L12" s="5">
        <f t="shared" si="4"/>
        <v>10000000</v>
      </c>
    </row>
    <row r="13" spans="1:12" ht="15.75" customHeight="1" x14ac:dyDescent="0.25">
      <c r="A13" s="110">
        <v>44835</v>
      </c>
      <c r="B13" s="25">
        <v>1</v>
      </c>
      <c r="C13" s="111">
        <v>42463</v>
      </c>
      <c r="D13" s="1" t="s">
        <v>480</v>
      </c>
      <c r="E13" s="109">
        <v>3113842532</v>
      </c>
      <c r="F13" s="5">
        <v>20000000</v>
      </c>
      <c r="G13" s="5">
        <v>20000000</v>
      </c>
      <c r="H13" s="5">
        <f t="shared" si="1"/>
        <v>0</v>
      </c>
      <c r="J13" s="25">
        <f t="shared" si="2"/>
        <v>1</v>
      </c>
      <c r="K13" s="5">
        <f t="shared" si="3"/>
        <v>5000000</v>
      </c>
      <c r="L13" s="5">
        <f t="shared" si="4"/>
        <v>5000000</v>
      </c>
    </row>
    <row r="14" spans="1:12" ht="15.75" customHeight="1" x14ac:dyDescent="0.25">
      <c r="A14" s="110">
        <v>44866</v>
      </c>
      <c r="B14" s="25">
        <v>1</v>
      </c>
      <c r="C14" s="111">
        <v>42472</v>
      </c>
      <c r="D14" s="1" t="s">
        <v>481</v>
      </c>
      <c r="E14" s="109">
        <v>3164823515</v>
      </c>
      <c r="F14" s="5">
        <v>15000000</v>
      </c>
      <c r="G14" s="5">
        <v>15515021</v>
      </c>
      <c r="H14" s="5">
        <f t="shared" si="1"/>
        <v>-515021</v>
      </c>
      <c r="J14" s="25">
        <f t="shared" si="2"/>
        <v>1</v>
      </c>
      <c r="K14" s="5">
        <f t="shared" si="3"/>
        <v>10000000</v>
      </c>
      <c r="L14" s="5">
        <f t="shared" si="4"/>
        <v>9484979</v>
      </c>
    </row>
    <row r="15" spans="1:12" ht="15.75" customHeight="1" x14ac:dyDescent="0.25">
      <c r="A15" s="110">
        <v>44896</v>
      </c>
      <c r="B15" s="25">
        <v>1</v>
      </c>
      <c r="C15" s="111">
        <v>42457</v>
      </c>
      <c r="D15" s="1" t="s">
        <v>482</v>
      </c>
      <c r="E15" s="109"/>
      <c r="F15" s="5">
        <v>15000000</v>
      </c>
      <c r="G15" s="5">
        <v>15000000</v>
      </c>
      <c r="H15" s="5">
        <f t="shared" si="1"/>
        <v>0</v>
      </c>
      <c r="J15" s="25">
        <f t="shared" si="2"/>
        <v>1</v>
      </c>
      <c r="K15" s="5">
        <f t="shared" si="3"/>
        <v>10000000</v>
      </c>
      <c r="L15" s="5">
        <f t="shared" si="4"/>
        <v>10000000</v>
      </c>
    </row>
    <row r="16" spans="1:12" ht="15.75" customHeight="1" x14ac:dyDescent="0.25">
      <c r="A16" s="109" t="s">
        <v>483</v>
      </c>
      <c r="B16" s="25">
        <v>1</v>
      </c>
      <c r="C16" s="112">
        <v>42731</v>
      </c>
      <c r="D16" s="1" t="s">
        <v>484</v>
      </c>
      <c r="E16" s="109">
        <v>3217603806</v>
      </c>
      <c r="F16" s="5">
        <v>15000000</v>
      </c>
      <c r="G16" s="5">
        <v>15000000</v>
      </c>
      <c r="H16" s="5">
        <f t="shared" si="1"/>
        <v>0</v>
      </c>
      <c r="J16" s="25">
        <f t="shared" si="2"/>
        <v>1</v>
      </c>
      <c r="K16" s="5">
        <f t="shared" si="3"/>
        <v>10000000</v>
      </c>
      <c r="L16" s="5">
        <f t="shared" si="4"/>
        <v>10000000</v>
      </c>
    </row>
    <row r="17" spans="1:12" ht="15.75" customHeight="1" x14ac:dyDescent="0.25">
      <c r="A17" s="109" t="s">
        <v>485</v>
      </c>
      <c r="B17" s="25">
        <v>1</v>
      </c>
      <c r="C17" s="111">
        <v>42925</v>
      </c>
      <c r="D17" s="1" t="s">
        <v>486</v>
      </c>
      <c r="E17" s="109">
        <v>3154513652</v>
      </c>
      <c r="F17" s="5">
        <v>21400000</v>
      </c>
      <c r="G17" s="5">
        <v>21400000</v>
      </c>
      <c r="H17" s="5">
        <f t="shared" si="1"/>
        <v>0</v>
      </c>
      <c r="J17" s="25">
        <f t="shared" si="2"/>
        <v>1</v>
      </c>
      <c r="K17" s="5">
        <f t="shared" si="3"/>
        <v>3600000</v>
      </c>
      <c r="L17" s="5">
        <f t="shared" si="4"/>
        <v>3600000</v>
      </c>
    </row>
    <row r="18" spans="1:12" ht="15.75" customHeight="1" x14ac:dyDescent="0.25">
      <c r="A18" s="109" t="s">
        <v>487</v>
      </c>
      <c r="B18" s="25">
        <v>1</v>
      </c>
      <c r="C18" s="112">
        <v>42731</v>
      </c>
      <c r="D18" s="1" t="s">
        <v>488</v>
      </c>
      <c r="E18" s="109">
        <v>3005746882</v>
      </c>
      <c r="F18" s="5">
        <v>15000000</v>
      </c>
      <c r="G18" s="5">
        <v>15000000</v>
      </c>
      <c r="H18" s="5">
        <f t="shared" si="1"/>
        <v>0</v>
      </c>
      <c r="J18" s="25">
        <f t="shared" si="2"/>
        <v>1</v>
      </c>
      <c r="K18" s="5">
        <f t="shared" si="3"/>
        <v>10000000</v>
      </c>
      <c r="L18" s="5">
        <f t="shared" si="4"/>
        <v>10000000</v>
      </c>
    </row>
    <row r="19" spans="1:12" ht="15.75" customHeight="1" x14ac:dyDescent="0.25">
      <c r="A19" s="109" t="s">
        <v>489</v>
      </c>
      <c r="B19" s="25">
        <v>1</v>
      </c>
      <c r="C19" s="111">
        <v>44349</v>
      </c>
      <c r="D19" s="1" t="s">
        <v>490</v>
      </c>
      <c r="E19" s="109">
        <v>3195094466</v>
      </c>
      <c r="F19" s="5">
        <v>25000000</v>
      </c>
      <c r="G19" s="5">
        <v>9772727</v>
      </c>
      <c r="H19" s="5">
        <f t="shared" si="1"/>
        <v>15227273</v>
      </c>
      <c r="J19" s="25">
        <f t="shared" si="2"/>
        <v>0</v>
      </c>
      <c r="K19" s="5">
        <f t="shared" si="3"/>
        <v>0</v>
      </c>
      <c r="L19" s="5">
        <f t="shared" si="4"/>
        <v>15227273</v>
      </c>
    </row>
    <row r="20" spans="1:12" ht="15.75" customHeight="1" x14ac:dyDescent="0.25">
      <c r="A20" s="109" t="s">
        <v>491</v>
      </c>
      <c r="B20" s="25">
        <v>1</v>
      </c>
      <c r="C20" s="112">
        <v>42731</v>
      </c>
      <c r="D20" s="1" t="s">
        <v>492</v>
      </c>
      <c r="E20" s="109"/>
      <c r="F20" s="5">
        <v>15000000</v>
      </c>
      <c r="G20" s="5">
        <v>15000000</v>
      </c>
      <c r="H20" s="5">
        <f t="shared" si="1"/>
        <v>0</v>
      </c>
      <c r="J20" s="25">
        <f t="shared" si="2"/>
        <v>1</v>
      </c>
      <c r="K20" s="5">
        <f t="shared" si="3"/>
        <v>10000000</v>
      </c>
      <c r="L20" s="5">
        <f t="shared" si="4"/>
        <v>10000000</v>
      </c>
    </row>
    <row r="21" spans="1:12" ht="15.75" customHeight="1" x14ac:dyDescent="0.25">
      <c r="A21" s="109" t="s">
        <v>493</v>
      </c>
      <c r="B21" s="25">
        <v>1</v>
      </c>
      <c r="C21" s="112">
        <v>42731</v>
      </c>
      <c r="D21" s="1" t="s">
        <v>494</v>
      </c>
      <c r="E21" s="109">
        <v>3104240473</v>
      </c>
      <c r="F21" s="5">
        <v>15000000</v>
      </c>
      <c r="G21" s="5">
        <v>15000000</v>
      </c>
      <c r="H21" s="5">
        <f t="shared" si="1"/>
        <v>0</v>
      </c>
      <c r="J21" s="25">
        <f t="shared" si="2"/>
        <v>1</v>
      </c>
      <c r="K21" s="5">
        <f t="shared" si="3"/>
        <v>10000000</v>
      </c>
      <c r="L21" s="5">
        <f t="shared" si="4"/>
        <v>10000000</v>
      </c>
    </row>
    <row r="22" spans="1:12" ht="15.75" customHeight="1" x14ac:dyDescent="0.25">
      <c r="A22" s="109" t="s">
        <v>495</v>
      </c>
      <c r="B22" s="25">
        <v>1</v>
      </c>
      <c r="C22" s="112">
        <v>42731</v>
      </c>
      <c r="D22" s="1" t="s">
        <v>496</v>
      </c>
      <c r="E22" s="109">
        <v>3174279581</v>
      </c>
      <c r="F22" s="5">
        <v>15000000</v>
      </c>
      <c r="G22" s="5">
        <v>15000000</v>
      </c>
      <c r="H22" s="5">
        <f t="shared" si="1"/>
        <v>0</v>
      </c>
      <c r="J22" s="25">
        <f t="shared" si="2"/>
        <v>1</v>
      </c>
      <c r="K22" s="5">
        <f t="shared" si="3"/>
        <v>10000000</v>
      </c>
      <c r="L22" s="5">
        <f t="shared" si="4"/>
        <v>10000000</v>
      </c>
    </row>
    <row r="23" spans="1:12" ht="15.75" customHeight="1" x14ac:dyDescent="0.25">
      <c r="A23" s="109" t="s">
        <v>497</v>
      </c>
      <c r="B23" s="25">
        <v>1</v>
      </c>
      <c r="C23" s="111">
        <v>42524</v>
      </c>
      <c r="D23" s="1" t="s">
        <v>498</v>
      </c>
      <c r="E23" s="109">
        <v>3006979442</v>
      </c>
      <c r="F23" s="5">
        <v>20000000</v>
      </c>
      <c r="G23" s="5">
        <v>20000000</v>
      </c>
      <c r="H23" s="5">
        <f t="shared" si="1"/>
        <v>0</v>
      </c>
      <c r="J23" s="25">
        <f t="shared" si="2"/>
        <v>1</v>
      </c>
      <c r="K23" s="5">
        <f t="shared" si="3"/>
        <v>5000000</v>
      </c>
      <c r="L23" s="5">
        <f t="shared" si="4"/>
        <v>5000000</v>
      </c>
    </row>
    <row r="24" spans="1:12" ht="15.75" customHeight="1" x14ac:dyDescent="0.25">
      <c r="A24" s="109" t="s">
        <v>499</v>
      </c>
      <c r="B24" s="25">
        <v>1</v>
      </c>
      <c r="C24" s="111">
        <v>42488</v>
      </c>
      <c r="D24" s="1" t="s">
        <v>500</v>
      </c>
      <c r="E24" s="109">
        <v>3508107068</v>
      </c>
      <c r="F24" s="5">
        <v>21000000</v>
      </c>
      <c r="G24" s="5">
        <v>21000000</v>
      </c>
      <c r="H24" s="5">
        <f t="shared" si="1"/>
        <v>0</v>
      </c>
      <c r="J24" s="25">
        <f t="shared" si="2"/>
        <v>1</v>
      </c>
      <c r="K24" s="5">
        <f t="shared" si="3"/>
        <v>4000000</v>
      </c>
      <c r="L24" s="5">
        <f t="shared" si="4"/>
        <v>4000000</v>
      </c>
    </row>
    <row r="25" spans="1:12" ht="15.75" customHeight="1" x14ac:dyDescent="0.25">
      <c r="A25" s="109" t="s">
        <v>501</v>
      </c>
      <c r="B25" s="25">
        <v>1</v>
      </c>
      <c r="C25" s="111">
        <v>42457</v>
      </c>
      <c r="D25" s="1" t="s">
        <v>502</v>
      </c>
      <c r="E25" s="109">
        <v>3016382337</v>
      </c>
      <c r="F25" s="5">
        <v>19000000</v>
      </c>
      <c r="G25" s="5">
        <v>19000986</v>
      </c>
      <c r="H25" s="5">
        <f t="shared" si="1"/>
        <v>-986</v>
      </c>
      <c r="J25" s="25">
        <f t="shared" si="2"/>
        <v>1</v>
      </c>
      <c r="K25" s="5">
        <f t="shared" si="3"/>
        <v>6000000</v>
      </c>
      <c r="L25" s="5">
        <f t="shared" si="4"/>
        <v>5999014</v>
      </c>
    </row>
    <row r="26" spans="1:12" ht="15.75" customHeight="1" x14ac:dyDescent="0.25">
      <c r="A26" s="109" t="s">
        <v>503</v>
      </c>
      <c r="B26" s="25">
        <v>1</v>
      </c>
      <c r="C26" s="111">
        <v>42434</v>
      </c>
      <c r="D26" s="1" t="s">
        <v>504</v>
      </c>
      <c r="E26" s="109">
        <v>3113361171</v>
      </c>
      <c r="F26" s="5">
        <v>19000000</v>
      </c>
      <c r="G26" s="5">
        <v>19000000</v>
      </c>
      <c r="H26" s="5">
        <f t="shared" si="1"/>
        <v>0</v>
      </c>
      <c r="J26" s="25">
        <f t="shared" si="2"/>
        <v>1</v>
      </c>
      <c r="K26" s="5">
        <f t="shared" si="3"/>
        <v>6000000</v>
      </c>
      <c r="L26" s="5">
        <f t="shared" si="4"/>
        <v>6000000</v>
      </c>
    </row>
    <row r="27" spans="1:12" ht="15.75" customHeight="1" x14ac:dyDescent="0.25">
      <c r="A27" s="109" t="s">
        <v>505</v>
      </c>
      <c r="B27" s="25">
        <v>1</v>
      </c>
      <c r="C27" s="111">
        <v>42449</v>
      </c>
      <c r="D27" s="1" t="s">
        <v>506</v>
      </c>
      <c r="E27" s="109">
        <v>3006139094</v>
      </c>
      <c r="F27" s="5">
        <v>19000000</v>
      </c>
      <c r="G27" s="5">
        <v>19000000</v>
      </c>
      <c r="H27" s="5">
        <f t="shared" si="1"/>
        <v>0</v>
      </c>
      <c r="J27" s="25">
        <f t="shared" si="2"/>
        <v>1</v>
      </c>
      <c r="K27" s="5">
        <f t="shared" si="3"/>
        <v>6000000</v>
      </c>
      <c r="L27" s="5">
        <f t="shared" si="4"/>
        <v>6000000</v>
      </c>
    </row>
    <row r="28" spans="1:12" ht="15.75" customHeight="1" x14ac:dyDescent="0.25">
      <c r="A28" s="109" t="s">
        <v>507</v>
      </c>
      <c r="B28" s="25">
        <v>1</v>
      </c>
      <c r="C28" s="111">
        <v>42497</v>
      </c>
      <c r="D28" s="1" t="s">
        <v>508</v>
      </c>
      <c r="E28" s="109">
        <v>3007826771</v>
      </c>
      <c r="F28" s="5">
        <v>19000000</v>
      </c>
      <c r="G28" s="5">
        <v>19000000</v>
      </c>
      <c r="H28" s="5">
        <f t="shared" si="1"/>
        <v>0</v>
      </c>
      <c r="J28" s="25">
        <f t="shared" si="2"/>
        <v>1</v>
      </c>
      <c r="K28" s="5">
        <f t="shared" si="3"/>
        <v>6000000</v>
      </c>
      <c r="L28" s="5">
        <f t="shared" si="4"/>
        <v>6000000</v>
      </c>
    </row>
    <row r="29" spans="1:12" ht="15.75" customHeight="1" x14ac:dyDescent="0.25">
      <c r="A29" s="109" t="s">
        <v>509</v>
      </c>
      <c r="B29" s="25">
        <v>1</v>
      </c>
      <c r="C29" s="112">
        <v>42731</v>
      </c>
      <c r="D29" s="1" t="s">
        <v>510</v>
      </c>
      <c r="E29" s="109">
        <v>3206725969</v>
      </c>
      <c r="F29" s="5">
        <v>19000000</v>
      </c>
      <c r="G29" s="5">
        <v>19000000</v>
      </c>
      <c r="H29" s="5">
        <f t="shared" si="1"/>
        <v>0</v>
      </c>
      <c r="J29" s="25">
        <f t="shared" si="2"/>
        <v>1</v>
      </c>
      <c r="K29" s="5">
        <f t="shared" si="3"/>
        <v>6000000</v>
      </c>
      <c r="L29" s="5">
        <f t="shared" si="4"/>
        <v>6000000</v>
      </c>
    </row>
    <row r="30" spans="1:12" ht="15.75" customHeight="1" x14ac:dyDescent="0.25">
      <c r="A30" s="109" t="s">
        <v>511</v>
      </c>
      <c r="B30" s="25">
        <v>1</v>
      </c>
      <c r="C30" s="111">
        <v>42579</v>
      </c>
      <c r="D30" s="1" t="s">
        <v>512</v>
      </c>
      <c r="E30" s="109">
        <v>9738761360</v>
      </c>
      <c r="F30" s="5">
        <v>20000000</v>
      </c>
      <c r="G30" s="5">
        <v>20000000</v>
      </c>
      <c r="H30" s="5">
        <f t="shared" si="1"/>
        <v>0</v>
      </c>
      <c r="J30" s="25">
        <f t="shared" si="2"/>
        <v>1</v>
      </c>
      <c r="K30" s="5">
        <f t="shared" si="3"/>
        <v>5000000</v>
      </c>
      <c r="L30" s="5">
        <f t="shared" si="4"/>
        <v>5000000</v>
      </c>
    </row>
    <row r="31" spans="1:12" ht="15.75" customHeight="1" x14ac:dyDescent="0.25">
      <c r="A31" s="109" t="s">
        <v>513</v>
      </c>
      <c r="B31" s="25">
        <v>1</v>
      </c>
      <c r="C31" s="111">
        <v>43524</v>
      </c>
      <c r="D31" s="1" t="s">
        <v>514</v>
      </c>
      <c r="E31" s="109" t="s">
        <v>515</v>
      </c>
      <c r="F31" s="5">
        <v>25000000</v>
      </c>
      <c r="G31" s="5">
        <v>24999999</v>
      </c>
      <c r="H31" s="5">
        <f t="shared" si="1"/>
        <v>1</v>
      </c>
      <c r="J31" s="25">
        <f t="shared" si="2"/>
        <v>0</v>
      </c>
      <c r="K31" s="5">
        <f t="shared" si="3"/>
        <v>0</v>
      </c>
      <c r="L31" s="5">
        <f t="shared" si="4"/>
        <v>1</v>
      </c>
    </row>
    <row r="32" spans="1:12" ht="15.75" customHeight="1" x14ac:dyDescent="0.25">
      <c r="A32" s="109" t="s">
        <v>516</v>
      </c>
      <c r="B32" s="25">
        <v>1</v>
      </c>
      <c r="C32" s="111">
        <v>43153</v>
      </c>
      <c r="D32" s="1" t="s">
        <v>517</v>
      </c>
      <c r="E32" s="109">
        <v>3146809641</v>
      </c>
      <c r="F32" s="5">
        <v>24000000</v>
      </c>
      <c r="G32" s="5">
        <v>24000000</v>
      </c>
      <c r="H32" s="5">
        <f t="shared" si="1"/>
        <v>0</v>
      </c>
      <c r="J32" s="25">
        <f t="shared" si="2"/>
        <v>1</v>
      </c>
      <c r="K32" s="5">
        <f t="shared" si="3"/>
        <v>1000000</v>
      </c>
      <c r="L32" s="5">
        <f t="shared" si="4"/>
        <v>1000000</v>
      </c>
    </row>
    <row r="33" spans="1:12" ht="15.75" customHeight="1" x14ac:dyDescent="0.25">
      <c r="A33" s="109" t="s">
        <v>518</v>
      </c>
      <c r="B33" s="25">
        <v>1</v>
      </c>
      <c r="C33" s="112">
        <v>44539</v>
      </c>
      <c r="D33" s="1" t="s">
        <v>519</v>
      </c>
      <c r="E33" s="109">
        <v>3174027545</v>
      </c>
      <c r="F33" s="5">
        <v>25000000</v>
      </c>
      <c r="G33" s="5">
        <v>25000000</v>
      </c>
      <c r="H33" s="5">
        <f t="shared" si="1"/>
        <v>0</v>
      </c>
      <c r="J33" s="25">
        <f t="shared" si="2"/>
        <v>0</v>
      </c>
      <c r="K33" s="5">
        <f t="shared" si="3"/>
        <v>0</v>
      </c>
      <c r="L33" s="5">
        <f t="shared" si="4"/>
        <v>0</v>
      </c>
    </row>
    <row r="34" spans="1:12" ht="15.75" customHeight="1" x14ac:dyDescent="0.25">
      <c r="A34" s="109" t="s">
        <v>520</v>
      </c>
      <c r="B34" s="25">
        <v>1</v>
      </c>
      <c r="C34" s="111">
        <v>42529</v>
      </c>
      <c r="D34" s="1" t="s">
        <v>521</v>
      </c>
      <c r="E34" s="109">
        <v>3103922378</v>
      </c>
      <c r="F34" s="5">
        <v>19000000</v>
      </c>
      <c r="G34" s="5">
        <v>19000000</v>
      </c>
      <c r="H34" s="5">
        <f t="shared" si="1"/>
        <v>0</v>
      </c>
      <c r="J34" s="25">
        <f t="shared" si="2"/>
        <v>1</v>
      </c>
      <c r="K34" s="5">
        <f t="shared" si="3"/>
        <v>6000000</v>
      </c>
      <c r="L34" s="5">
        <f t="shared" si="4"/>
        <v>6000000</v>
      </c>
    </row>
    <row r="35" spans="1:12" ht="15.75" customHeight="1" x14ac:dyDescent="0.25">
      <c r="A35" s="109" t="s">
        <v>522</v>
      </c>
      <c r="B35" s="25">
        <v>1</v>
      </c>
      <c r="C35" s="111">
        <v>43195</v>
      </c>
      <c r="D35" s="1" t="s">
        <v>523</v>
      </c>
      <c r="E35" s="109">
        <v>3022928031</v>
      </c>
      <c r="F35" s="5">
        <v>24000000</v>
      </c>
      <c r="G35" s="5">
        <v>24000000</v>
      </c>
      <c r="H35" s="5">
        <f t="shared" si="1"/>
        <v>0</v>
      </c>
      <c r="J35" s="25">
        <f t="shared" si="2"/>
        <v>1</v>
      </c>
      <c r="K35" s="5">
        <f t="shared" si="3"/>
        <v>1000000</v>
      </c>
      <c r="L35" s="5">
        <f t="shared" si="4"/>
        <v>1000000</v>
      </c>
    </row>
    <row r="36" spans="1:12" ht="15.75" customHeight="1" x14ac:dyDescent="0.25">
      <c r="A36" s="109" t="s">
        <v>524</v>
      </c>
      <c r="B36" s="25">
        <v>1</v>
      </c>
      <c r="C36" s="111">
        <v>43567</v>
      </c>
      <c r="D36" s="1" t="s">
        <v>525</v>
      </c>
      <c r="E36" s="109">
        <v>3108354110</v>
      </c>
      <c r="F36" s="5">
        <v>25000000</v>
      </c>
      <c r="G36" s="5">
        <v>25000000</v>
      </c>
      <c r="H36" s="5">
        <f t="shared" si="1"/>
        <v>0</v>
      </c>
      <c r="J36" s="25">
        <f t="shared" si="2"/>
        <v>0</v>
      </c>
      <c r="K36" s="5">
        <f t="shared" si="3"/>
        <v>0</v>
      </c>
      <c r="L36" s="5">
        <f t="shared" si="4"/>
        <v>0</v>
      </c>
    </row>
    <row r="37" spans="1:12" ht="15.75" customHeight="1" x14ac:dyDescent="0.25">
      <c r="A37" s="109" t="s">
        <v>526</v>
      </c>
      <c r="B37" s="25">
        <v>2</v>
      </c>
      <c r="C37" s="112">
        <v>42703</v>
      </c>
      <c r="D37" s="1" t="s">
        <v>527</v>
      </c>
      <c r="E37" s="109">
        <v>3147729537</v>
      </c>
      <c r="F37" s="5">
        <v>21400000</v>
      </c>
      <c r="G37" s="5">
        <v>21400000</v>
      </c>
      <c r="H37" s="5">
        <f t="shared" si="1"/>
        <v>0</v>
      </c>
      <c r="J37" s="25">
        <f t="shared" si="2"/>
        <v>1</v>
      </c>
      <c r="K37" s="5">
        <f t="shared" si="3"/>
        <v>3600000</v>
      </c>
      <c r="L37" s="5">
        <f t="shared" si="4"/>
        <v>3600000</v>
      </c>
    </row>
    <row r="38" spans="1:12" ht="15.75" customHeight="1" x14ac:dyDescent="0.25">
      <c r="A38" s="109" t="s">
        <v>528</v>
      </c>
      <c r="B38" s="25">
        <v>2</v>
      </c>
      <c r="C38" s="111">
        <v>42606</v>
      </c>
      <c r="D38" s="1" t="s">
        <v>529</v>
      </c>
      <c r="E38" s="109">
        <v>3164280961</v>
      </c>
      <c r="F38" s="5">
        <v>21000000</v>
      </c>
      <c r="G38" s="5">
        <v>21000000</v>
      </c>
      <c r="H38" s="5">
        <f t="shared" si="1"/>
        <v>0</v>
      </c>
      <c r="J38" s="25">
        <f t="shared" si="2"/>
        <v>1</v>
      </c>
      <c r="K38" s="5">
        <f t="shared" si="3"/>
        <v>4000000</v>
      </c>
      <c r="L38" s="5">
        <f t="shared" si="4"/>
        <v>4000000</v>
      </c>
    </row>
    <row r="39" spans="1:12" ht="15.75" customHeight="1" x14ac:dyDescent="0.25">
      <c r="A39" s="109" t="s">
        <v>530</v>
      </c>
      <c r="B39" s="25">
        <v>2</v>
      </c>
      <c r="C39" s="112">
        <v>44504</v>
      </c>
      <c r="D39" s="1" t="s">
        <v>531</v>
      </c>
      <c r="E39" s="109" t="s">
        <v>532</v>
      </c>
      <c r="F39" s="5">
        <v>15000000</v>
      </c>
      <c r="G39" s="1">
        <v>0</v>
      </c>
      <c r="H39" s="5">
        <f t="shared" si="1"/>
        <v>15000000</v>
      </c>
      <c r="J39" s="25">
        <f t="shared" si="2"/>
        <v>1</v>
      </c>
      <c r="K39" s="5">
        <f t="shared" si="3"/>
        <v>10000000</v>
      </c>
      <c r="L39" s="5">
        <f t="shared" si="4"/>
        <v>25000000</v>
      </c>
    </row>
    <row r="40" spans="1:12" ht="15.75" customHeight="1" x14ac:dyDescent="0.25">
      <c r="A40" s="109" t="s">
        <v>533</v>
      </c>
      <c r="B40" s="25">
        <v>2</v>
      </c>
      <c r="C40" s="111">
        <v>43235</v>
      </c>
      <c r="D40" s="1" t="s">
        <v>534</v>
      </c>
      <c r="E40" s="109">
        <v>3007782677</v>
      </c>
      <c r="F40" s="5">
        <v>24000000</v>
      </c>
      <c r="G40" s="5">
        <v>24000000</v>
      </c>
      <c r="H40" s="5">
        <f t="shared" si="1"/>
        <v>0</v>
      </c>
      <c r="J40" s="25">
        <f t="shared" si="2"/>
        <v>1</v>
      </c>
      <c r="K40" s="5">
        <f t="shared" si="3"/>
        <v>1000000</v>
      </c>
      <c r="L40" s="5">
        <f t="shared" si="4"/>
        <v>1000000</v>
      </c>
    </row>
    <row r="41" spans="1:12" ht="15.75" customHeight="1" x14ac:dyDescent="0.25">
      <c r="A41" s="109" t="s">
        <v>535</v>
      </c>
      <c r="B41" s="25">
        <v>2</v>
      </c>
      <c r="C41" s="111">
        <v>43129</v>
      </c>
      <c r="D41" s="1" t="s">
        <v>536</v>
      </c>
      <c r="E41" s="109" t="s">
        <v>537</v>
      </c>
      <c r="F41" s="5">
        <v>24000000</v>
      </c>
      <c r="G41" s="1">
        <v>0</v>
      </c>
      <c r="H41" s="5">
        <f t="shared" si="1"/>
        <v>24000000</v>
      </c>
      <c r="J41" s="25">
        <f t="shared" si="2"/>
        <v>1</v>
      </c>
      <c r="K41" s="5">
        <f t="shared" si="3"/>
        <v>1000000</v>
      </c>
      <c r="L41" s="5">
        <f t="shared" si="4"/>
        <v>25000000</v>
      </c>
    </row>
    <row r="42" spans="1:12" ht="15.75" customHeight="1" x14ac:dyDescent="0.25">
      <c r="A42" s="109" t="s">
        <v>538</v>
      </c>
      <c r="B42" s="25">
        <v>2</v>
      </c>
      <c r="C42" s="111">
        <v>43151</v>
      </c>
      <c r="D42" s="1" t="s">
        <v>539</v>
      </c>
      <c r="E42" s="109">
        <v>3128806022</v>
      </c>
      <c r="F42" s="5">
        <v>24000000</v>
      </c>
      <c r="G42" s="5">
        <v>24000000</v>
      </c>
      <c r="H42" s="5">
        <f t="shared" si="1"/>
        <v>0</v>
      </c>
      <c r="J42" s="25">
        <f t="shared" si="2"/>
        <v>1</v>
      </c>
      <c r="K42" s="5">
        <f t="shared" si="3"/>
        <v>1000000</v>
      </c>
      <c r="L42" s="5">
        <f t="shared" si="4"/>
        <v>1000000</v>
      </c>
    </row>
    <row r="43" spans="1:12" ht="15.75" customHeight="1" x14ac:dyDescent="0.25">
      <c r="A43" s="109" t="s">
        <v>540</v>
      </c>
      <c r="B43" s="25">
        <v>2</v>
      </c>
      <c r="C43" s="111">
        <v>44014</v>
      </c>
      <c r="D43" s="1" t="s">
        <v>541</v>
      </c>
      <c r="E43" s="109">
        <v>3013400340</v>
      </c>
      <c r="F43" s="5">
        <v>25000000</v>
      </c>
      <c r="G43" s="5">
        <v>15000000</v>
      </c>
      <c r="H43" s="5">
        <f t="shared" si="1"/>
        <v>10000000</v>
      </c>
      <c r="J43" s="25">
        <f t="shared" si="2"/>
        <v>0</v>
      </c>
      <c r="K43" s="5">
        <f t="shared" si="3"/>
        <v>0</v>
      </c>
      <c r="L43" s="5">
        <f t="shared" si="4"/>
        <v>10000000</v>
      </c>
    </row>
    <row r="44" spans="1:12" ht="15.75" customHeight="1" x14ac:dyDescent="0.25">
      <c r="A44" s="109" t="s">
        <v>542</v>
      </c>
      <c r="B44" s="25">
        <v>2</v>
      </c>
      <c r="C44" s="111">
        <v>43124</v>
      </c>
      <c r="D44" s="1" t="s">
        <v>543</v>
      </c>
      <c r="E44" s="109">
        <v>3135609642</v>
      </c>
      <c r="F44" s="5">
        <v>24000000</v>
      </c>
      <c r="G44" s="5">
        <v>24000000</v>
      </c>
      <c r="H44" s="5">
        <f t="shared" si="1"/>
        <v>0</v>
      </c>
      <c r="J44" s="25">
        <f t="shared" si="2"/>
        <v>1</v>
      </c>
      <c r="K44" s="5">
        <f t="shared" si="3"/>
        <v>1000000</v>
      </c>
      <c r="L44" s="5">
        <f t="shared" si="4"/>
        <v>1000000</v>
      </c>
    </row>
    <row r="45" spans="1:12" ht="15.75" customHeight="1" x14ac:dyDescent="0.25">
      <c r="A45" s="109" t="s">
        <v>544</v>
      </c>
      <c r="B45" s="25">
        <v>2</v>
      </c>
      <c r="C45" s="111">
        <v>42626</v>
      </c>
      <c r="D45" s="1" t="s">
        <v>545</v>
      </c>
      <c r="E45" s="109">
        <v>3002465650</v>
      </c>
      <c r="F45" s="5">
        <v>20000000</v>
      </c>
      <c r="G45" s="5">
        <v>20000000</v>
      </c>
      <c r="H45" s="5">
        <f t="shared" si="1"/>
        <v>0</v>
      </c>
      <c r="J45" s="25">
        <f t="shared" si="2"/>
        <v>1</v>
      </c>
      <c r="K45" s="5">
        <f t="shared" si="3"/>
        <v>5000000</v>
      </c>
      <c r="L45" s="5">
        <f t="shared" si="4"/>
        <v>5000000</v>
      </c>
    </row>
    <row r="46" spans="1:12" ht="15.75" customHeight="1" x14ac:dyDescent="0.25">
      <c r="A46" s="109" t="s">
        <v>546</v>
      </c>
      <c r="B46" s="25">
        <v>2</v>
      </c>
      <c r="C46" s="111">
        <v>42473</v>
      </c>
      <c r="D46" s="1" t="s">
        <v>547</v>
      </c>
      <c r="E46" s="109">
        <v>3003140682</v>
      </c>
      <c r="F46" s="5">
        <v>21000000</v>
      </c>
      <c r="G46" s="5">
        <v>21000000</v>
      </c>
      <c r="H46" s="5">
        <f t="shared" si="1"/>
        <v>0</v>
      </c>
      <c r="J46" s="25">
        <f t="shared" si="2"/>
        <v>1</v>
      </c>
      <c r="K46" s="5">
        <f t="shared" si="3"/>
        <v>4000000</v>
      </c>
      <c r="L46" s="5">
        <f t="shared" si="4"/>
        <v>4000000</v>
      </c>
    </row>
    <row r="47" spans="1:12" ht="15.75" customHeight="1" x14ac:dyDescent="0.25">
      <c r="A47" s="109" t="s">
        <v>548</v>
      </c>
      <c r="B47" s="25">
        <v>2</v>
      </c>
      <c r="C47" s="111">
        <v>43732</v>
      </c>
      <c r="D47" s="1" t="s">
        <v>549</v>
      </c>
      <c r="E47" s="109">
        <v>3206931897</v>
      </c>
      <c r="F47" s="5">
        <v>16000000</v>
      </c>
      <c r="G47" s="1">
        <v>0</v>
      </c>
      <c r="H47" s="5">
        <f t="shared" si="1"/>
        <v>16000000</v>
      </c>
      <c r="J47" s="25">
        <f t="shared" si="2"/>
        <v>1</v>
      </c>
      <c r="K47" s="5">
        <f t="shared" si="3"/>
        <v>9000000</v>
      </c>
      <c r="L47" s="5">
        <f t="shared" si="4"/>
        <v>25000000</v>
      </c>
    </row>
    <row r="48" spans="1:12" ht="15.75" customHeight="1" x14ac:dyDescent="0.25">
      <c r="A48" s="109" t="s">
        <v>550</v>
      </c>
      <c r="B48" s="25">
        <v>2</v>
      </c>
      <c r="C48" s="111">
        <v>42866</v>
      </c>
      <c r="D48" s="1" t="s">
        <v>551</v>
      </c>
      <c r="E48" s="109">
        <v>3217007348</v>
      </c>
      <c r="F48" s="5">
        <v>21400000</v>
      </c>
      <c r="G48" s="5">
        <v>21400000</v>
      </c>
      <c r="H48" s="5">
        <f t="shared" si="1"/>
        <v>0</v>
      </c>
      <c r="J48" s="25">
        <f t="shared" si="2"/>
        <v>1</v>
      </c>
      <c r="K48" s="5">
        <f t="shared" si="3"/>
        <v>3600000</v>
      </c>
      <c r="L48" s="5">
        <f t="shared" si="4"/>
        <v>3600000</v>
      </c>
    </row>
    <row r="49" spans="1:12" ht="15.75" customHeight="1" x14ac:dyDescent="0.25">
      <c r="A49" s="109" t="s">
        <v>552</v>
      </c>
      <c r="B49" s="25">
        <v>2</v>
      </c>
      <c r="C49" s="112">
        <v>44484</v>
      </c>
      <c r="D49" s="1" t="s">
        <v>553</v>
      </c>
      <c r="E49" s="109">
        <v>3004514878</v>
      </c>
      <c r="F49" s="5">
        <v>25000000</v>
      </c>
      <c r="G49" s="5">
        <v>25000000</v>
      </c>
      <c r="H49" s="5">
        <f t="shared" si="1"/>
        <v>0</v>
      </c>
      <c r="J49" s="25">
        <f t="shared" si="2"/>
        <v>0</v>
      </c>
      <c r="K49" s="5">
        <f t="shared" si="3"/>
        <v>0</v>
      </c>
      <c r="L49" s="5">
        <f t="shared" si="4"/>
        <v>0</v>
      </c>
    </row>
    <row r="50" spans="1:12" ht="15.75" customHeight="1" x14ac:dyDescent="0.25">
      <c r="A50" s="109" t="s">
        <v>554</v>
      </c>
      <c r="B50" s="25">
        <v>1</v>
      </c>
      <c r="C50" s="112">
        <v>43755</v>
      </c>
      <c r="D50" s="1" t="s">
        <v>555</v>
      </c>
      <c r="E50" s="109" t="s">
        <v>556</v>
      </c>
      <c r="F50" s="5">
        <v>16000000</v>
      </c>
      <c r="G50" s="1">
        <v>0</v>
      </c>
      <c r="H50" s="5">
        <f t="shared" si="1"/>
        <v>16000000</v>
      </c>
      <c r="J50" s="25">
        <f t="shared" si="2"/>
        <v>1</v>
      </c>
      <c r="K50" s="5">
        <f t="shared" si="3"/>
        <v>9000000</v>
      </c>
      <c r="L50" s="5">
        <f t="shared" si="4"/>
        <v>25000000</v>
      </c>
    </row>
    <row r="51" spans="1:12" ht="15.75" customHeight="1" x14ac:dyDescent="0.25">
      <c r="A51" s="109" t="s">
        <v>557</v>
      </c>
      <c r="B51" s="25">
        <v>1</v>
      </c>
      <c r="C51" s="111">
        <v>42472</v>
      </c>
      <c r="D51" s="1" t="s">
        <v>558</v>
      </c>
      <c r="E51" s="109">
        <v>3164823515</v>
      </c>
      <c r="F51" s="5">
        <v>15000000</v>
      </c>
      <c r="G51" s="5">
        <v>15000000</v>
      </c>
      <c r="H51" s="5">
        <f t="shared" si="1"/>
        <v>0</v>
      </c>
      <c r="J51" s="25">
        <f t="shared" si="2"/>
        <v>1</v>
      </c>
      <c r="K51" s="5">
        <f t="shared" si="3"/>
        <v>10000000</v>
      </c>
      <c r="L51" s="5">
        <f t="shared" si="4"/>
        <v>10000000</v>
      </c>
    </row>
    <row r="52" spans="1:12" ht="15.75" customHeight="1" x14ac:dyDescent="0.25">
      <c r="A52" s="109" t="s">
        <v>559</v>
      </c>
      <c r="B52" s="25">
        <v>1</v>
      </c>
      <c r="C52" s="111">
        <v>42485</v>
      </c>
      <c r="D52" s="1" t="s">
        <v>560</v>
      </c>
      <c r="E52" s="109">
        <v>3117025254</v>
      </c>
      <c r="F52" s="5">
        <v>15000000</v>
      </c>
      <c r="G52" s="5">
        <v>15000000</v>
      </c>
      <c r="H52" s="5">
        <f t="shared" si="1"/>
        <v>0</v>
      </c>
      <c r="J52" s="25">
        <f t="shared" si="2"/>
        <v>1</v>
      </c>
      <c r="K52" s="5">
        <f t="shared" si="3"/>
        <v>10000000</v>
      </c>
      <c r="L52" s="5">
        <f t="shared" si="4"/>
        <v>10000000</v>
      </c>
    </row>
    <row r="53" spans="1:12" ht="15.75" customHeight="1" x14ac:dyDescent="0.25">
      <c r="A53" s="109" t="s">
        <v>561</v>
      </c>
      <c r="B53" s="25">
        <v>1</v>
      </c>
      <c r="C53" s="111">
        <v>43186</v>
      </c>
      <c r="D53" s="1" t="s">
        <v>562</v>
      </c>
      <c r="E53" s="109" t="s">
        <v>563</v>
      </c>
      <c r="F53" s="5">
        <v>24000000</v>
      </c>
      <c r="G53" s="5">
        <v>24000000</v>
      </c>
      <c r="H53" s="5">
        <f t="shared" si="1"/>
        <v>0</v>
      </c>
      <c r="J53" s="25">
        <f t="shared" si="2"/>
        <v>1</v>
      </c>
      <c r="K53" s="5">
        <f t="shared" si="3"/>
        <v>1000000</v>
      </c>
      <c r="L53" s="5">
        <f t="shared" si="4"/>
        <v>1000000</v>
      </c>
    </row>
    <row r="54" spans="1:12" ht="15.75" customHeight="1" x14ac:dyDescent="0.25">
      <c r="A54" s="109" t="s">
        <v>564</v>
      </c>
      <c r="B54" s="25">
        <v>1</v>
      </c>
      <c r="C54" s="112">
        <v>42731</v>
      </c>
      <c r="D54" s="1" t="s">
        <v>565</v>
      </c>
      <c r="E54" s="109">
        <v>3154262626</v>
      </c>
      <c r="F54" s="5">
        <v>15000000</v>
      </c>
      <c r="G54" s="5">
        <v>15000000</v>
      </c>
      <c r="H54" s="5">
        <f t="shared" si="1"/>
        <v>0</v>
      </c>
      <c r="J54" s="25">
        <f t="shared" si="2"/>
        <v>1</v>
      </c>
      <c r="K54" s="5">
        <f t="shared" si="3"/>
        <v>10000000</v>
      </c>
      <c r="L54" s="5">
        <f t="shared" si="4"/>
        <v>10000000</v>
      </c>
    </row>
    <row r="55" spans="1:12" ht="15.75" customHeight="1" x14ac:dyDescent="0.25">
      <c r="A55" s="109" t="s">
        <v>566</v>
      </c>
      <c r="B55" s="25">
        <v>2</v>
      </c>
      <c r="C55" s="111">
        <v>43155</v>
      </c>
      <c r="D55" s="1" t="s">
        <v>567</v>
      </c>
      <c r="E55" s="109">
        <v>3103773003</v>
      </c>
      <c r="F55" s="5">
        <v>24000000</v>
      </c>
      <c r="G55" s="5">
        <v>24000000</v>
      </c>
      <c r="H55" s="5">
        <f t="shared" si="1"/>
        <v>0</v>
      </c>
      <c r="J55" s="25">
        <f t="shared" si="2"/>
        <v>1</v>
      </c>
      <c r="K55" s="5">
        <f t="shared" si="3"/>
        <v>1000000</v>
      </c>
      <c r="L55" s="5">
        <f t="shared" si="4"/>
        <v>1000000</v>
      </c>
    </row>
    <row r="56" spans="1:12" ht="15.75" customHeight="1" x14ac:dyDescent="0.25">
      <c r="A56" s="109" t="s">
        <v>568</v>
      </c>
      <c r="B56" s="25">
        <v>2</v>
      </c>
      <c r="C56" s="111">
        <v>43147</v>
      </c>
      <c r="D56" s="1" t="s">
        <v>569</v>
      </c>
      <c r="E56" s="109">
        <v>3117038327</v>
      </c>
      <c r="F56" s="5">
        <v>24000000</v>
      </c>
      <c r="G56" s="5">
        <v>24000000</v>
      </c>
      <c r="H56" s="5">
        <f t="shared" si="1"/>
        <v>0</v>
      </c>
      <c r="J56" s="25">
        <f t="shared" si="2"/>
        <v>1</v>
      </c>
      <c r="K56" s="5">
        <f t="shared" si="3"/>
        <v>1000000</v>
      </c>
      <c r="L56" s="5">
        <f t="shared" si="4"/>
        <v>1000000</v>
      </c>
    </row>
    <row r="57" spans="1:12" ht="15.75" customHeight="1" x14ac:dyDescent="0.25">
      <c r="A57" s="109" t="s">
        <v>570</v>
      </c>
      <c r="B57" s="25">
        <v>2</v>
      </c>
      <c r="C57" s="111">
        <v>43202</v>
      </c>
      <c r="D57" s="1" t="s">
        <v>571</v>
      </c>
      <c r="E57" s="109" t="s">
        <v>572</v>
      </c>
      <c r="F57" s="5">
        <v>24000000</v>
      </c>
      <c r="G57" s="5">
        <v>24100000</v>
      </c>
      <c r="H57" s="5">
        <f t="shared" si="1"/>
        <v>-100000</v>
      </c>
      <c r="J57" s="25">
        <f t="shared" si="2"/>
        <v>1</v>
      </c>
      <c r="K57" s="5">
        <f t="shared" si="3"/>
        <v>1000000</v>
      </c>
      <c r="L57" s="5">
        <f t="shared" si="4"/>
        <v>900000</v>
      </c>
    </row>
    <row r="58" spans="1:12" ht="15.75" customHeight="1" x14ac:dyDescent="0.25">
      <c r="A58" s="109" t="s">
        <v>573</v>
      </c>
      <c r="B58" s="25">
        <v>2</v>
      </c>
      <c r="C58" s="111">
        <v>43235</v>
      </c>
      <c r="D58" s="1" t="s">
        <v>574</v>
      </c>
      <c r="E58" s="109" t="s">
        <v>575</v>
      </c>
      <c r="F58" s="5">
        <v>25000000</v>
      </c>
      <c r="G58" s="5">
        <v>4000000</v>
      </c>
      <c r="H58" s="5">
        <f t="shared" si="1"/>
        <v>21000000</v>
      </c>
      <c r="J58" s="25">
        <f t="shared" si="2"/>
        <v>0</v>
      </c>
      <c r="K58" s="5">
        <f t="shared" si="3"/>
        <v>0</v>
      </c>
      <c r="L58" s="5">
        <f t="shared" si="4"/>
        <v>21000000</v>
      </c>
    </row>
    <row r="59" spans="1:12" ht="15.75" customHeight="1" x14ac:dyDescent="0.25">
      <c r="A59" s="109" t="s">
        <v>576</v>
      </c>
      <c r="B59" s="25">
        <v>2</v>
      </c>
      <c r="C59" s="111">
        <v>43172</v>
      </c>
      <c r="D59" s="1" t="s">
        <v>577</v>
      </c>
      <c r="E59" s="109">
        <v>3163511094</v>
      </c>
      <c r="F59" s="5">
        <v>24000000</v>
      </c>
      <c r="G59" s="5">
        <v>24000000</v>
      </c>
      <c r="H59" s="5">
        <f t="shared" si="1"/>
        <v>0</v>
      </c>
      <c r="J59" s="25">
        <f t="shared" si="2"/>
        <v>1</v>
      </c>
      <c r="K59" s="5">
        <f t="shared" si="3"/>
        <v>1000000</v>
      </c>
      <c r="L59" s="5">
        <f t="shared" si="4"/>
        <v>1000000</v>
      </c>
    </row>
    <row r="60" spans="1:12" ht="15.75" customHeight="1" x14ac:dyDescent="0.25">
      <c r="A60" s="109" t="s">
        <v>578</v>
      </c>
      <c r="B60" s="25">
        <v>2</v>
      </c>
      <c r="C60" s="111">
        <v>42772</v>
      </c>
      <c r="D60" s="1" t="s">
        <v>579</v>
      </c>
      <c r="E60" s="109">
        <v>3116066822</v>
      </c>
      <c r="F60" s="5">
        <v>21400000</v>
      </c>
      <c r="G60" s="1">
        <v>0</v>
      </c>
      <c r="H60" s="5">
        <f t="shared" si="1"/>
        <v>21400000</v>
      </c>
      <c r="J60" s="25">
        <f t="shared" si="2"/>
        <v>1</v>
      </c>
      <c r="K60" s="5">
        <f t="shared" si="3"/>
        <v>3600000</v>
      </c>
      <c r="L60" s="5">
        <f t="shared" si="4"/>
        <v>25000000</v>
      </c>
    </row>
    <row r="61" spans="1:12" ht="15.75" customHeight="1" x14ac:dyDescent="0.25">
      <c r="A61" s="109" t="s">
        <v>580</v>
      </c>
      <c r="B61" s="25">
        <v>2</v>
      </c>
      <c r="C61" s="111"/>
      <c r="D61" s="1"/>
      <c r="E61" s="109"/>
      <c r="F61" s="5">
        <v>24000000</v>
      </c>
      <c r="G61" s="1">
        <v>0</v>
      </c>
      <c r="H61" s="5">
        <f t="shared" si="1"/>
        <v>24000000</v>
      </c>
      <c r="J61" s="25">
        <f t="shared" si="2"/>
        <v>1</v>
      </c>
      <c r="K61" s="5">
        <f t="shared" si="3"/>
        <v>1000000</v>
      </c>
      <c r="L61" s="5">
        <f t="shared" si="4"/>
        <v>25000000</v>
      </c>
    </row>
    <row r="62" spans="1:12" ht="15.75" customHeight="1" x14ac:dyDescent="0.25">
      <c r="A62" s="109" t="s">
        <v>581</v>
      </c>
      <c r="B62" s="25">
        <v>2</v>
      </c>
      <c r="C62" s="111">
        <v>43235</v>
      </c>
      <c r="D62" s="1" t="s">
        <v>582</v>
      </c>
      <c r="E62" s="109">
        <v>3128619067</v>
      </c>
      <c r="F62" s="5">
        <v>24000000</v>
      </c>
      <c r="G62" s="1">
        <v>0</v>
      </c>
      <c r="H62" s="5">
        <f t="shared" si="1"/>
        <v>24000000</v>
      </c>
      <c r="J62" s="25">
        <f t="shared" si="2"/>
        <v>1</v>
      </c>
      <c r="K62" s="5">
        <f t="shared" si="3"/>
        <v>1000000</v>
      </c>
      <c r="L62" s="5">
        <f t="shared" si="4"/>
        <v>25000000</v>
      </c>
    </row>
    <row r="63" spans="1:12" ht="15.75" customHeight="1" x14ac:dyDescent="0.25">
      <c r="A63" s="109" t="s">
        <v>583</v>
      </c>
      <c r="B63" s="25">
        <v>2</v>
      </c>
      <c r="C63" s="111">
        <v>43248</v>
      </c>
      <c r="D63" s="1" t="s">
        <v>584</v>
      </c>
      <c r="E63" s="109">
        <v>3104517919</v>
      </c>
      <c r="F63" s="5">
        <v>24000000</v>
      </c>
      <c r="G63" s="5">
        <v>24000000</v>
      </c>
      <c r="H63" s="5">
        <f t="shared" si="1"/>
        <v>0</v>
      </c>
      <c r="J63" s="25">
        <f t="shared" si="2"/>
        <v>1</v>
      </c>
      <c r="K63" s="5">
        <f t="shared" si="3"/>
        <v>1000000</v>
      </c>
      <c r="L63" s="5">
        <f t="shared" si="4"/>
        <v>1000000</v>
      </c>
    </row>
    <row r="64" spans="1:12" ht="15.75" customHeight="1" x14ac:dyDescent="0.25">
      <c r="A64" s="109" t="s">
        <v>585</v>
      </c>
      <c r="B64" s="25">
        <v>2</v>
      </c>
      <c r="C64" s="111">
        <v>43994</v>
      </c>
      <c r="D64" s="1" t="s">
        <v>586</v>
      </c>
      <c r="E64" s="109" t="s">
        <v>587</v>
      </c>
      <c r="F64" s="5">
        <v>15000000</v>
      </c>
      <c r="G64" s="5">
        <v>15000000</v>
      </c>
      <c r="H64" s="5">
        <f t="shared" si="1"/>
        <v>0</v>
      </c>
      <c r="J64" s="25">
        <f t="shared" si="2"/>
        <v>1</v>
      </c>
      <c r="K64" s="5">
        <f t="shared" si="3"/>
        <v>10000000</v>
      </c>
      <c r="L64" s="5">
        <f t="shared" si="4"/>
        <v>10000000</v>
      </c>
    </row>
    <row r="65" spans="1:12" ht="15.75" customHeight="1" x14ac:dyDescent="0.25">
      <c r="A65" s="109" t="s">
        <v>588</v>
      </c>
      <c r="B65" s="25">
        <v>2</v>
      </c>
      <c r="C65" s="111">
        <v>43219</v>
      </c>
      <c r="D65" s="1" t="s">
        <v>589</v>
      </c>
      <c r="E65" s="109">
        <v>3108279432</v>
      </c>
      <c r="F65" s="5">
        <v>24000000</v>
      </c>
      <c r="G65" s="5">
        <v>24000444</v>
      </c>
      <c r="H65" s="5">
        <f t="shared" si="1"/>
        <v>-444</v>
      </c>
      <c r="J65" s="25">
        <f t="shared" si="2"/>
        <v>1</v>
      </c>
      <c r="K65" s="5">
        <f t="shared" si="3"/>
        <v>1000000</v>
      </c>
      <c r="L65" s="5">
        <f t="shared" si="4"/>
        <v>999556</v>
      </c>
    </row>
    <row r="66" spans="1:12" ht="15.75" customHeight="1" x14ac:dyDescent="0.25">
      <c r="A66" s="109" t="s">
        <v>590</v>
      </c>
      <c r="B66" s="25">
        <v>2</v>
      </c>
      <c r="C66" s="111">
        <v>42822</v>
      </c>
      <c r="D66" s="1" t="s">
        <v>591</v>
      </c>
      <c r="E66" s="109">
        <v>3225390862</v>
      </c>
      <c r="F66" s="5">
        <v>21400000</v>
      </c>
      <c r="G66" s="5">
        <v>21400000</v>
      </c>
      <c r="H66" s="5">
        <f t="shared" si="1"/>
        <v>0</v>
      </c>
      <c r="J66" s="25">
        <f t="shared" si="2"/>
        <v>1</v>
      </c>
      <c r="K66" s="5">
        <f t="shared" si="3"/>
        <v>3600000</v>
      </c>
      <c r="L66" s="5">
        <f t="shared" si="4"/>
        <v>3600000</v>
      </c>
    </row>
    <row r="67" spans="1:12" ht="15.75" customHeight="1" x14ac:dyDescent="0.25">
      <c r="A67" s="109" t="s">
        <v>592</v>
      </c>
      <c r="B67" s="25">
        <v>2</v>
      </c>
      <c r="C67" s="111">
        <v>42783</v>
      </c>
      <c r="D67" s="1" t="s">
        <v>593</v>
      </c>
      <c r="E67" s="109">
        <v>3007905765</v>
      </c>
      <c r="F67" s="5">
        <v>21400000</v>
      </c>
      <c r="G67" s="5">
        <v>21400000</v>
      </c>
      <c r="H67" s="5">
        <f t="shared" si="1"/>
        <v>0</v>
      </c>
      <c r="J67" s="25">
        <f t="shared" si="2"/>
        <v>1</v>
      </c>
      <c r="K67" s="5">
        <f t="shared" si="3"/>
        <v>3600000</v>
      </c>
      <c r="L67" s="5">
        <f t="shared" si="4"/>
        <v>3600000</v>
      </c>
    </row>
    <row r="68" spans="1:12" ht="15.75" customHeight="1" x14ac:dyDescent="0.25">
      <c r="A68" s="109" t="s">
        <v>594</v>
      </c>
      <c r="B68" s="25">
        <v>2</v>
      </c>
      <c r="C68" s="111">
        <v>43182</v>
      </c>
      <c r="D68" s="1" t="s">
        <v>595</v>
      </c>
      <c r="E68" s="109">
        <v>3217294103</v>
      </c>
      <c r="F68" s="5">
        <v>24000000</v>
      </c>
      <c r="G68" s="5">
        <v>24000000</v>
      </c>
      <c r="H68" s="5">
        <f t="shared" si="1"/>
        <v>0</v>
      </c>
      <c r="J68" s="25">
        <f t="shared" si="2"/>
        <v>1</v>
      </c>
      <c r="K68" s="5">
        <f t="shared" si="3"/>
        <v>1000000</v>
      </c>
      <c r="L68" s="5">
        <f t="shared" si="4"/>
        <v>1000000</v>
      </c>
    </row>
    <row r="69" spans="1:12" ht="15.75" customHeight="1" x14ac:dyDescent="0.25">
      <c r="A69" s="109" t="s">
        <v>596</v>
      </c>
      <c r="B69" s="25">
        <v>2</v>
      </c>
      <c r="C69" s="111">
        <v>42796</v>
      </c>
      <c r="D69" s="1" t="s">
        <v>597</v>
      </c>
      <c r="E69" s="109">
        <v>3106454562</v>
      </c>
      <c r="F69" s="5">
        <v>21000000</v>
      </c>
      <c r="G69" s="5">
        <v>21010000</v>
      </c>
      <c r="H69" s="5">
        <f t="shared" si="1"/>
        <v>-10000</v>
      </c>
      <c r="J69" s="25">
        <f t="shared" si="2"/>
        <v>1</v>
      </c>
      <c r="K69" s="5">
        <f t="shared" si="3"/>
        <v>4000000</v>
      </c>
      <c r="L69" s="5">
        <f t="shared" si="4"/>
        <v>3990000</v>
      </c>
    </row>
    <row r="70" spans="1:12" ht="15.75" customHeight="1" x14ac:dyDescent="0.25">
      <c r="A70" s="109" t="s">
        <v>598</v>
      </c>
      <c r="B70" s="25">
        <v>2</v>
      </c>
      <c r="C70" s="112">
        <v>42731</v>
      </c>
      <c r="D70" s="1" t="s">
        <v>599</v>
      </c>
      <c r="E70" s="109">
        <v>3127214864</v>
      </c>
      <c r="F70" s="5">
        <v>21000000</v>
      </c>
      <c r="G70" s="5">
        <v>21064109</v>
      </c>
      <c r="H70" s="5">
        <f t="shared" si="1"/>
        <v>-64109</v>
      </c>
      <c r="J70" s="25">
        <f t="shared" si="2"/>
        <v>1</v>
      </c>
      <c r="K70" s="5">
        <f t="shared" si="3"/>
        <v>4000000</v>
      </c>
      <c r="L70" s="5">
        <f t="shared" si="4"/>
        <v>3935891</v>
      </c>
    </row>
    <row r="71" spans="1:12" ht="15.75" customHeight="1" x14ac:dyDescent="0.25">
      <c r="A71" s="109" t="s">
        <v>600</v>
      </c>
      <c r="B71" s="25">
        <v>2</v>
      </c>
      <c r="C71" s="112">
        <v>43048</v>
      </c>
      <c r="D71" s="1" t="s">
        <v>601</v>
      </c>
      <c r="E71" s="109" t="s">
        <v>602</v>
      </c>
      <c r="F71" s="5">
        <v>23000000</v>
      </c>
      <c r="G71" s="1">
        <v>0</v>
      </c>
      <c r="H71" s="5">
        <f t="shared" si="1"/>
        <v>23000000</v>
      </c>
      <c r="J71" s="25">
        <f t="shared" si="2"/>
        <v>1</v>
      </c>
      <c r="K71" s="5">
        <f t="shared" si="3"/>
        <v>2000000</v>
      </c>
      <c r="L71" s="5">
        <f t="shared" si="4"/>
        <v>25000000</v>
      </c>
    </row>
    <row r="72" spans="1:12" ht="15.75" customHeight="1" x14ac:dyDescent="0.25">
      <c r="A72" s="109" t="s">
        <v>603</v>
      </c>
      <c r="B72" s="25">
        <v>2</v>
      </c>
      <c r="C72" s="111">
        <v>43876</v>
      </c>
      <c r="D72" s="1" t="s">
        <v>604</v>
      </c>
      <c r="E72" s="109">
        <v>3206412781</v>
      </c>
      <c r="F72" s="5">
        <v>25000000</v>
      </c>
      <c r="G72" s="5">
        <v>23600000</v>
      </c>
      <c r="H72" s="5">
        <f t="shared" si="1"/>
        <v>1400000</v>
      </c>
      <c r="J72" s="25">
        <f t="shared" si="2"/>
        <v>0</v>
      </c>
      <c r="K72" s="5">
        <f t="shared" si="3"/>
        <v>0</v>
      </c>
      <c r="L72" s="5">
        <f t="shared" si="4"/>
        <v>1400000</v>
      </c>
    </row>
    <row r="73" spans="1:12" ht="15.75" customHeight="1" x14ac:dyDescent="0.25">
      <c r="A73" s="109" t="s">
        <v>605</v>
      </c>
      <c r="B73" s="25">
        <v>2</v>
      </c>
      <c r="C73" s="111">
        <v>42457</v>
      </c>
      <c r="D73" s="1" t="s">
        <v>606</v>
      </c>
      <c r="E73" s="109">
        <v>3226556206</v>
      </c>
      <c r="F73" s="5">
        <v>21000000</v>
      </c>
      <c r="G73" s="5">
        <v>21000000</v>
      </c>
      <c r="H73" s="5">
        <f t="shared" si="1"/>
        <v>0</v>
      </c>
      <c r="J73" s="25">
        <f t="shared" si="2"/>
        <v>1</v>
      </c>
      <c r="K73" s="5">
        <f t="shared" si="3"/>
        <v>4000000</v>
      </c>
      <c r="L73" s="5">
        <f t="shared" si="4"/>
        <v>4000000</v>
      </c>
    </row>
    <row r="74" spans="1:12" ht="15.75" customHeight="1" x14ac:dyDescent="0.25">
      <c r="A74" s="109" t="s">
        <v>607</v>
      </c>
      <c r="B74" s="25">
        <v>2</v>
      </c>
      <c r="C74" s="111">
        <v>43543</v>
      </c>
      <c r="D74" s="1" t="s">
        <v>608</v>
      </c>
      <c r="E74" s="109">
        <v>3113093954</v>
      </c>
      <c r="F74" s="5">
        <v>19000000</v>
      </c>
      <c r="G74" s="5">
        <v>19000000</v>
      </c>
      <c r="H74" s="5">
        <f t="shared" si="1"/>
        <v>0</v>
      </c>
      <c r="J74" s="25">
        <f t="shared" si="2"/>
        <v>1</v>
      </c>
      <c r="K74" s="5">
        <f t="shared" si="3"/>
        <v>6000000</v>
      </c>
      <c r="L74" s="5">
        <f t="shared" si="4"/>
        <v>6000000</v>
      </c>
    </row>
    <row r="75" spans="1:12" ht="15.75" customHeight="1" x14ac:dyDescent="0.25">
      <c r="A75" s="109" t="s">
        <v>609</v>
      </c>
      <c r="B75" s="25">
        <v>2</v>
      </c>
      <c r="C75" s="112">
        <v>42731</v>
      </c>
      <c r="D75" s="1" t="s">
        <v>610</v>
      </c>
      <c r="E75" s="109" t="s">
        <v>611</v>
      </c>
      <c r="F75" s="5">
        <v>21000000</v>
      </c>
      <c r="G75" s="5">
        <v>21000000</v>
      </c>
      <c r="H75" s="5">
        <f t="shared" si="1"/>
        <v>0</v>
      </c>
      <c r="J75" s="25">
        <f t="shared" si="2"/>
        <v>1</v>
      </c>
      <c r="K75" s="5">
        <f t="shared" si="3"/>
        <v>4000000</v>
      </c>
      <c r="L75" s="5">
        <f t="shared" si="4"/>
        <v>4000000</v>
      </c>
    </row>
    <row r="76" spans="1:12" ht="15.75" customHeight="1" x14ac:dyDescent="0.25">
      <c r="A76" s="109" t="s">
        <v>612</v>
      </c>
      <c r="B76" s="25">
        <v>2</v>
      </c>
      <c r="C76" s="111">
        <v>42436</v>
      </c>
      <c r="D76" s="1" t="s">
        <v>613</v>
      </c>
      <c r="E76" s="109" t="s">
        <v>614</v>
      </c>
      <c r="F76" s="5">
        <v>21000000</v>
      </c>
      <c r="G76" s="5">
        <v>21050000</v>
      </c>
      <c r="H76" s="5">
        <f t="shared" si="1"/>
        <v>-50000</v>
      </c>
      <c r="J76" s="25">
        <f t="shared" si="2"/>
        <v>1</v>
      </c>
      <c r="K76" s="5">
        <f t="shared" si="3"/>
        <v>4000000</v>
      </c>
      <c r="L76" s="5">
        <f t="shared" si="4"/>
        <v>3950000</v>
      </c>
    </row>
    <row r="77" spans="1:12" ht="15.75" customHeight="1" x14ac:dyDescent="0.25">
      <c r="A77" s="109" t="s">
        <v>615</v>
      </c>
      <c r="B77" s="25">
        <v>2</v>
      </c>
      <c r="C77" s="111">
        <v>43237</v>
      </c>
      <c r="D77" s="1" t="s">
        <v>616</v>
      </c>
      <c r="E77" s="109">
        <v>3105235700</v>
      </c>
      <c r="F77" s="5">
        <v>24000000</v>
      </c>
      <c r="G77" s="5">
        <v>24000000</v>
      </c>
      <c r="H77" s="5">
        <f t="shared" si="1"/>
        <v>0</v>
      </c>
      <c r="J77" s="25">
        <f t="shared" si="2"/>
        <v>1</v>
      </c>
      <c r="K77" s="5">
        <f t="shared" si="3"/>
        <v>1000000</v>
      </c>
      <c r="L77" s="5">
        <f t="shared" si="4"/>
        <v>1000000</v>
      </c>
    </row>
    <row r="78" spans="1:12" ht="15.75" customHeight="1" x14ac:dyDescent="0.25">
      <c r="A78" s="109" t="s">
        <v>617</v>
      </c>
      <c r="B78" s="25">
        <v>2</v>
      </c>
      <c r="C78" s="111">
        <v>43546</v>
      </c>
      <c r="D78" s="1" t="s">
        <v>618</v>
      </c>
      <c r="E78" s="109">
        <v>3106000188</v>
      </c>
      <c r="F78" s="5">
        <v>25000000</v>
      </c>
      <c r="G78" s="5">
        <v>25000000</v>
      </c>
      <c r="H78" s="5">
        <f t="shared" si="1"/>
        <v>0</v>
      </c>
      <c r="J78" s="25">
        <f t="shared" si="2"/>
        <v>0</v>
      </c>
      <c r="K78" s="5">
        <f t="shared" si="3"/>
        <v>0</v>
      </c>
      <c r="L78" s="5">
        <f t="shared" si="4"/>
        <v>0</v>
      </c>
    </row>
    <row r="79" spans="1:12" ht="15.75" customHeight="1" x14ac:dyDescent="0.25">
      <c r="A79" s="109" t="s">
        <v>619</v>
      </c>
      <c r="B79" s="25">
        <v>2</v>
      </c>
      <c r="C79" s="112">
        <v>43446</v>
      </c>
      <c r="D79" s="1" t="s">
        <v>620</v>
      </c>
      <c r="E79" s="109" t="s">
        <v>621</v>
      </c>
      <c r="F79" s="5">
        <v>25000000</v>
      </c>
      <c r="G79" s="5">
        <v>25000000</v>
      </c>
      <c r="H79" s="5">
        <f t="shared" si="1"/>
        <v>0</v>
      </c>
      <c r="J79" s="25">
        <f t="shared" si="2"/>
        <v>0</v>
      </c>
      <c r="K79" s="5">
        <f t="shared" si="3"/>
        <v>0</v>
      </c>
      <c r="L79" s="5">
        <f t="shared" si="4"/>
        <v>0</v>
      </c>
    </row>
    <row r="80" spans="1:12" ht="15.75" customHeight="1" x14ac:dyDescent="0.25">
      <c r="A80" s="109" t="s">
        <v>622</v>
      </c>
      <c r="B80" s="25">
        <v>2</v>
      </c>
      <c r="C80" s="111">
        <v>43165</v>
      </c>
      <c r="D80" s="1" t="s">
        <v>623</v>
      </c>
      <c r="E80" s="109">
        <v>3003640569</v>
      </c>
      <c r="F80" s="5">
        <v>24000000</v>
      </c>
      <c r="G80" s="5">
        <v>24000000</v>
      </c>
      <c r="H80" s="5">
        <f t="shared" si="1"/>
        <v>0</v>
      </c>
      <c r="J80" s="25">
        <f t="shared" si="2"/>
        <v>1</v>
      </c>
      <c r="K80" s="5">
        <f t="shared" si="3"/>
        <v>1000000</v>
      </c>
      <c r="L80" s="5">
        <f t="shared" si="4"/>
        <v>1000000</v>
      </c>
    </row>
    <row r="81" spans="1:12" ht="15.75" customHeight="1" x14ac:dyDescent="0.25">
      <c r="A81" s="109" t="s">
        <v>624</v>
      </c>
      <c r="B81" s="25">
        <v>2</v>
      </c>
      <c r="C81" s="111">
        <v>43155</v>
      </c>
      <c r="D81" s="1" t="s">
        <v>625</v>
      </c>
      <c r="E81" s="109">
        <v>3006163958</v>
      </c>
      <c r="F81" s="5">
        <v>24000000</v>
      </c>
      <c r="G81" s="5">
        <v>24050000</v>
      </c>
      <c r="H81" s="5">
        <f t="shared" si="1"/>
        <v>-50000</v>
      </c>
      <c r="J81" s="25">
        <f t="shared" si="2"/>
        <v>1</v>
      </c>
      <c r="K81" s="5">
        <f t="shared" si="3"/>
        <v>1000000</v>
      </c>
      <c r="L81" s="5">
        <f t="shared" si="4"/>
        <v>950000</v>
      </c>
    </row>
    <row r="82" spans="1:12" ht="15.75" customHeight="1" x14ac:dyDescent="0.25">
      <c r="A82" s="109" t="s">
        <v>626</v>
      </c>
      <c r="B82" s="25">
        <v>2</v>
      </c>
      <c r="C82" s="111"/>
      <c r="D82" s="1"/>
      <c r="E82" s="109"/>
      <c r="F82" s="5">
        <v>24000000</v>
      </c>
      <c r="G82" s="1">
        <v>0</v>
      </c>
      <c r="H82" s="5">
        <f t="shared" si="1"/>
        <v>24000000</v>
      </c>
      <c r="J82" s="25">
        <f t="shared" si="2"/>
        <v>1</v>
      </c>
      <c r="K82" s="5">
        <f t="shared" si="3"/>
        <v>1000000</v>
      </c>
      <c r="L82" s="5">
        <f t="shared" si="4"/>
        <v>25000000</v>
      </c>
    </row>
    <row r="83" spans="1:12" ht="15.75" customHeight="1" x14ac:dyDescent="0.25">
      <c r="A83" s="109" t="s">
        <v>627</v>
      </c>
      <c r="B83" s="25">
        <v>2</v>
      </c>
      <c r="C83" s="111">
        <v>43153</v>
      </c>
      <c r="D83" s="1" t="s">
        <v>517</v>
      </c>
      <c r="E83" s="109">
        <v>3146809641</v>
      </c>
      <c r="F83" s="5">
        <v>24000000</v>
      </c>
      <c r="G83" s="5">
        <v>24000000</v>
      </c>
      <c r="H83" s="5">
        <f t="shared" si="1"/>
        <v>0</v>
      </c>
      <c r="J83" s="25">
        <f t="shared" si="2"/>
        <v>1</v>
      </c>
      <c r="K83" s="5">
        <f t="shared" si="3"/>
        <v>1000000</v>
      </c>
      <c r="L83" s="5">
        <f t="shared" si="4"/>
        <v>1000000</v>
      </c>
    </row>
    <row r="84" spans="1:12" ht="15.75" customHeight="1" x14ac:dyDescent="0.25">
      <c r="A84" s="109" t="s">
        <v>628</v>
      </c>
      <c r="B84" s="25">
        <v>2</v>
      </c>
      <c r="C84" s="111">
        <v>42961</v>
      </c>
      <c r="D84" s="1" t="s">
        <v>629</v>
      </c>
      <c r="E84" s="109">
        <v>3148644087</v>
      </c>
      <c r="F84" s="5">
        <v>21400000</v>
      </c>
      <c r="G84" s="1">
        <v>0</v>
      </c>
      <c r="H84" s="5">
        <f t="shared" si="1"/>
        <v>21400000</v>
      </c>
      <c r="J84" s="25">
        <f t="shared" si="2"/>
        <v>1</v>
      </c>
      <c r="K84" s="5">
        <f t="shared" si="3"/>
        <v>3600000</v>
      </c>
      <c r="L84" s="5">
        <f t="shared" si="4"/>
        <v>25000000</v>
      </c>
    </row>
    <row r="85" spans="1:12" ht="15.75" customHeight="1" x14ac:dyDescent="0.25">
      <c r="A85" s="109" t="s">
        <v>630</v>
      </c>
      <c r="B85" s="25">
        <v>2</v>
      </c>
      <c r="C85" s="111">
        <v>42961</v>
      </c>
      <c r="D85" s="1" t="s">
        <v>631</v>
      </c>
      <c r="E85" s="109">
        <v>3148644087</v>
      </c>
      <c r="F85" s="5">
        <v>21400000</v>
      </c>
      <c r="G85" s="1">
        <v>0</v>
      </c>
      <c r="H85" s="5">
        <f t="shared" si="1"/>
        <v>21400000</v>
      </c>
      <c r="J85" s="25">
        <f t="shared" si="2"/>
        <v>1</v>
      </c>
      <c r="K85" s="5">
        <f t="shared" si="3"/>
        <v>3600000</v>
      </c>
      <c r="L85" s="5">
        <f t="shared" si="4"/>
        <v>25000000</v>
      </c>
    </row>
    <row r="86" spans="1:12" ht="15.75" customHeight="1" x14ac:dyDescent="0.25">
      <c r="A86" s="109" t="s">
        <v>632</v>
      </c>
      <c r="B86" s="25">
        <v>2</v>
      </c>
      <c r="C86" s="111">
        <v>42961</v>
      </c>
      <c r="D86" s="1" t="s">
        <v>633</v>
      </c>
      <c r="E86" s="109">
        <v>3128218705</v>
      </c>
      <c r="F86" s="5">
        <v>21400000</v>
      </c>
      <c r="G86" s="1">
        <v>0</v>
      </c>
      <c r="H86" s="5">
        <f t="shared" si="1"/>
        <v>21400000</v>
      </c>
      <c r="J86" s="25">
        <f t="shared" si="2"/>
        <v>1</v>
      </c>
      <c r="K86" s="5">
        <f t="shared" si="3"/>
        <v>3600000</v>
      </c>
      <c r="L86" s="5">
        <f t="shared" si="4"/>
        <v>25000000</v>
      </c>
    </row>
    <row r="87" spans="1:12" ht="15.75" customHeight="1" x14ac:dyDescent="0.25">
      <c r="A87" s="109" t="s">
        <v>634</v>
      </c>
      <c r="B87" s="25">
        <v>2</v>
      </c>
      <c r="C87" s="111">
        <v>42832</v>
      </c>
      <c r="D87" s="1" t="s">
        <v>635</v>
      </c>
      <c r="E87" s="109">
        <v>3144442757</v>
      </c>
      <c r="F87" s="5">
        <v>21400000</v>
      </c>
      <c r="G87" s="5">
        <v>21420000</v>
      </c>
      <c r="H87" s="5">
        <f t="shared" si="1"/>
        <v>-20000</v>
      </c>
      <c r="J87" s="25">
        <f t="shared" si="2"/>
        <v>1</v>
      </c>
      <c r="K87" s="5">
        <f t="shared" si="3"/>
        <v>3600000</v>
      </c>
      <c r="L87" s="5">
        <f t="shared" si="4"/>
        <v>3580000</v>
      </c>
    </row>
    <row r="88" spans="1:12" ht="15.75" customHeight="1" x14ac:dyDescent="0.25">
      <c r="A88" s="109" t="s">
        <v>636</v>
      </c>
      <c r="B88" s="25">
        <v>2</v>
      </c>
      <c r="C88" s="111">
        <v>42831</v>
      </c>
      <c r="D88" s="1" t="s">
        <v>637</v>
      </c>
      <c r="E88" s="109">
        <v>3112809915</v>
      </c>
      <c r="F88" s="5">
        <v>21400000</v>
      </c>
      <c r="G88" s="5">
        <v>20655000</v>
      </c>
      <c r="H88" s="5">
        <f t="shared" si="1"/>
        <v>745000</v>
      </c>
      <c r="J88" s="25">
        <f t="shared" si="2"/>
        <v>1</v>
      </c>
      <c r="K88" s="5">
        <f t="shared" si="3"/>
        <v>3600000</v>
      </c>
      <c r="L88" s="5">
        <f t="shared" si="4"/>
        <v>4345000</v>
      </c>
    </row>
    <row r="89" spans="1:12" ht="15.75" customHeight="1" x14ac:dyDescent="0.25">
      <c r="A89" s="109" t="s">
        <v>638</v>
      </c>
      <c r="B89" s="25">
        <v>2</v>
      </c>
      <c r="C89" s="112">
        <v>42672</v>
      </c>
      <c r="D89" s="1" t="s">
        <v>639</v>
      </c>
      <c r="E89" s="109">
        <v>3218469793</v>
      </c>
      <c r="F89" s="5">
        <v>24000000</v>
      </c>
      <c r="G89" s="5">
        <v>24000000</v>
      </c>
      <c r="H89" s="5">
        <f t="shared" si="1"/>
        <v>0</v>
      </c>
      <c r="J89" s="25">
        <f t="shared" si="2"/>
        <v>1</v>
      </c>
      <c r="K89" s="5">
        <f t="shared" si="3"/>
        <v>1000000</v>
      </c>
      <c r="L89" s="5">
        <f t="shared" si="4"/>
        <v>1000000</v>
      </c>
    </row>
    <row r="90" spans="1:12" ht="15.75" customHeight="1" x14ac:dyDescent="0.25">
      <c r="A90" s="109" t="s">
        <v>640</v>
      </c>
      <c r="B90" s="25">
        <v>2</v>
      </c>
      <c r="C90" s="111">
        <v>43218</v>
      </c>
      <c r="D90" s="1" t="s">
        <v>641</v>
      </c>
      <c r="E90" s="109">
        <v>3007191459</v>
      </c>
      <c r="F90" s="5">
        <v>24000000</v>
      </c>
      <c r="G90" s="5">
        <v>24000000</v>
      </c>
      <c r="H90" s="5">
        <f t="shared" si="1"/>
        <v>0</v>
      </c>
      <c r="J90" s="25">
        <f t="shared" si="2"/>
        <v>1</v>
      </c>
      <c r="K90" s="5">
        <f t="shared" si="3"/>
        <v>1000000</v>
      </c>
      <c r="L90" s="5">
        <f t="shared" si="4"/>
        <v>1000000</v>
      </c>
    </row>
    <row r="91" spans="1:12" ht="15.75" customHeight="1" x14ac:dyDescent="0.25">
      <c r="A91" s="109" t="s">
        <v>642</v>
      </c>
      <c r="B91" s="25">
        <v>2</v>
      </c>
      <c r="C91" s="111">
        <v>44299</v>
      </c>
      <c r="D91" s="1" t="s">
        <v>643</v>
      </c>
      <c r="E91" s="109">
        <v>3207887044</v>
      </c>
      <c r="F91" s="5">
        <v>25000000</v>
      </c>
      <c r="G91" s="5">
        <v>14100000</v>
      </c>
      <c r="H91" s="5">
        <f t="shared" si="1"/>
        <v>10900000</v>
      </c>
      <c r="J91" s="25">
        <f t="shared" si="2"/>
        <v>0</v>
      </c>
      <c r="K91" s="5">
        <f t="shared" si="3"/>
        <v>0</v>
      </c>
      <c r="L91" s="5">
        <f t="shared" si="4"/>
        <v>10900000</v>
      </c>
    </row>
    <row r="92" spans="1:12" ht="15.75" customHeight="1" x14ac:dyDescent="0.25">
      <c r="A92" s="109" t="s">
        <v>644</v>
      </c>
      <c r="B92" s="25">
        <v>2</v>
      </c>
      <c r="C92" s="111">
        <v>43278</v>
      </c>
      <c r="D92" s="1" t="s">
        <v>645</v>
      </c>
      <c r="E92" s="109">
        <v>3136505488</v>
      </c>
      <c r="F92" s="5">
        <v>24000000</v>
      </c>
      <c r="G92" s="5">
        <v>24000000</v>
      </c>
      <c r="H92" s="5">
        <f t="shared" si="1"/>
        <v>0</v>
      </c>
      <c r="J92" s="25">
        <f t="shared" si="2"/>
        <v>1</v>
      </c>
      <c r="K92" s="5">
        <f t="shared" si="3"/>
        <v>1000000</v>
      </c>
      <c r="L92" s="5">
        <f t="shared" si="4"/>
        <v>1000000</v>
      </c>
    </row>
    <row r="93" spans="1:12" ht="15.75" customHeight="1" x14ac:dyDescent="0.25">
      <c r="A93" s="109" t="s">
        <v>646</v>
      </c>
      <c r="B93" s="25">
        <v>2</v>
      </c>
      <c r="C93" s="111">
        <v>43278</v>
      </c>
      <c r="D93" s="1" t="s">
        <v>645</v>
      </c>
      <c r="E93" s="109">
        <v>3136505488</v>
      </c>
      <c r="F93" s="5">
        <v>24000000</v>
      </c>
      <c r="G93" s="5">
        <v>24000000</v>
      </c>
      <c r="H93" s="5">
        <f t="shared" si="1"/>
        <v>0</v>
      </c>
      <c r="J93" s="25">
        <f t="shared" si="2"/>
        <v>1</v>
      </c>
      <c r="K93" s="5">
        <f t="shared" si="3"/>
        <v>1000000</v>
      </c>
      <c r="L93" s="5">
        <f t="shared" si="4"/>
        <v>1000000</v>
      </c>
    </row>
    <row r="94" spans="1:12" ht="15.75" customHeight="1" x14ac:dyDescent="0.25">
      <c r="A94" s="109" t="s">
        <v>647</v>
      </c>
      <c r="B94" s="25">
        <v>2</v>
      </c>
      <c r="C94" s="111">
        <v>43225</v>
      </c>
      <c r="D94" s="1" t="s">
        <v>648</v>
      </c>
      <c r="E94" s="109">
        <v>3013943461</v>
      </c>
      <c r="F94" s="5">
        <v>24000000</v>
      </c>
      <c r="G94" s="5">
        <v>24000000</v>
      </c>
      <c r="H94" s="5">
        <f t="shared" si="1"/>
        <v>0</v>
      </c>
      <c r="J94" s="25">
        <f t="shared" si="2"/>
        <v>1</v>
      </c>
      <c r="K94" s="5">
        <f t="shared" si="3"/>
        <v>1000000</v>
      </c>
      <c r="L94" s="5">
        <f t="shared" si="4"/>
        <v>1000000</v>
      </c>
    </row>
    <row r="95" spans="1:12" ht="15.75" customHeight="1" x14ac:dyDescent="0.25">
      <c r="A95" s="109" t="s">
        <v>649</v>
      </c>
      <c r="B95" s="25">
        <v>2</v>
      </c>
      <c r="C95" s="111">
        <v>42821</v>
      </c>
      <c r="D95" s="1" t="s">
        <v>650</v>
      </c>
      <c r="E95" s="109" t="s">
        <v>651</v>
      </c>
      <c r="F95" s="5">
        <v>21400000</v>
      </c>
      <c r="G95" s="5">
        <v>21400000</v>
      </c>
      <c r="H95" s="5">
        <f t="shared" si="1"/>
        <v>0</v>
      </c>
      <c r="J95" s="25">
        <f t="shared" si="2"/>
        <v>1</v>
      </c>
      <c r="K95" s="5">
        <f t="shared" si="3"/>
        <v>3600000</v>
      </c>
      <c r="L95" s="5">
        <f t="shared" si="4"/>
        <v>3600000</v>
      </c>
    </row>
    <row r="96" spans="1:12" ht="15.75" customHeight="1" x14ac:dyDescent="0.25">
      <c r="A96" s="109" t="s">
        <v>652</v>
      </c>
      <c r="B96" s="25">
        <v>2</v>
      </c>
      <c r="C96" s="111">
        <v>43126</v>
      </c>
      <c r="D96" s="1" t="s">
        <v>653</v>
      </c>
      <c r="E96" s="109" t="s">
        <v>654</v>
      </c>
      <c r="F96" s="5">
        <v>24000000</v>
      </c>
      <c r="G96" s="5">
        <v>24000000</v>
      </c>
      <c r="H96" s="5">
        <f t="shared" si="1"/>
        <v>0</v>
      </c>
      <c r="J96" s="25">
        <f t="shared" si="2"/>
        <v>1</v>
      </c>
      <c r="K96" s="5">
        <f t="shared" si="3"/>
        <v>1000000</v>
      </c>
      <c r="L96" s="5">
        <f t="shared" si="4"/>
        <v>1000000</v>
      </c>
    </row>
    <row r="97" spans="1:12" ht="15.75" customHeight="1" x14ac:dyDescent="0.25">
      <c r="A97" s="109" t="s">
        <v>655</v>
      </c>
      <c r="B97" s="25">
        <v>2</v>
      </c>
      <c r="C97" s="111">
        <v>43228</v>
      </c>
      <c r="D97" s="1" t="s">
        <v>656</v>
      </c>
      <c r="E97" s="109" t="s">
        <v>657</v>
      </c>
      <c r="F97" s="5">
        <v>24000000</v>
      </c>
      <c r="G97" s="5">
        <v>24000000</v>
      </c>
      <c r="H97" s="5">
        <f t="shared" si="1"/>
        <v>0</v>
      </c>
      <c r="J97" s="25">
        <f t="shared" si="2"/>
        <v>1</v>
      </c>
      <c r="K97" s="5">
        <f t="shared" si="3"/>
        <v>1000000</v>
      </c>
      <c r="L97" s="5">
        <f t="shared" si="4"/>
        <v>1000000</v>
      </c>
    </row>
    <row r="98" spans="1:12" ht="15.75" customHeight="1" x14ac:dyDescent="0.25">
      <c r="A98" s="109" t="s">
        <v>658</v>
      </c>
      <c r="B98" s="25">
        <v>2</v>
      </c>
      <c r="C98" s="111">
        <v>43228</v>
      </c>
      <c r="D98" s="1" t="s">
        <v>656</v>
      </c>
      <c r="E98" s="109" t="s">
        <v>657</v>
      </c>
      <c r="F98" s="5">
        <v>24000000</v>
      </c>
      <c r="G98" s="5">
        <v>24000000</v>
      </c>
      <c r="H98" s="5">
        <f t="shared" si="1"/>
        <v>0</v>
      </c>
      <c r="J98" s="25">
        <f t="shared" si="2"/>
        <v>1</v>
      </c>
      <c r="K98" s="5">
        <f t="shared" si="3"/>
        <v>1000000</v>
      </c>
      <c r="L98" s="5">
        <f t="shared" si="4"/>
        <v>1000000</v>
      </c>
    </row>
    <row r="99" spans="1:12" ht="15.75" customHeight="1" x14ac:dyDescent="0.25">
      <c r="A99" s="109" t="s">
        <v>659</v>
      </c>
      <c r="B99" s="25">
        <v>2</v>
      </c>
      <c r="C99" s="111">
        <v>42816</v>
      </c>
      <c r="D99" s="1" t="s">
        <v>660</v>
      </c>
      <c r="E99" s="109">
        <v>3128957001</v>
      </c>
      <c r="F99" s="5">
        <v>21400000</v>
      </c>
      <c r="G99" s="5">
        <v>21404000</v>
      </c>
      <c r="H99" s="5">
        <f t="shared" si="1"/>
        <v>-4000</v>
      </c>
      <c r="J99" s="25">
        <f t="shared" si="2"/>
        <v>1</v>
      </c>
      <c r="K99" s="5">
        <f t="shared" si="3"/>
        <v>3600000</v>
      </c>
      <c r="L99" s="5">
        <f t="shared" si="4"/>
        <v>3596000</v>
      </c>
    </row>
    <row r="100" spans="1:12" ht="15.75" customHeight="1" x14ac:dyDescent="0.25">
      <c r="A100" s="109" t="s">
        <v>661</v>
      </c>
      <c r="B100" s="25">
        <v>2</v>
      </c>
      <c r="C100" s="111">
        <v>43732</v>
      </c>
      <c r="D100" s="1" t="s">
        <v>662</v>
      </c>
      <c r="E100" s="109" t="s">
        <v>663</v>
      </c>
      <c r="F100" s="5">
        <v>16000000</v>
      </c>
      <c r="G100" s="1">
        <v>0</v>
      </c>
      <c r="H100" s="5">
        <f t="shared" si="1"/>
        <v>16000000</v>
      </c>
      <c r="J100" s="25">
        <f t="shared" si="2"/>
        <v>1</v>
      </c>
      <c r="K100" s="5">
        <f t="shared" si="3"/>
        <v>9000000</v>
      </c>
      <c r="L100" s="5">
        <f t="shared" si="4"/>
        <v>25000000</v>
      </c>
    </row>
    <row r="101" spans="1:12" ht="15.75" customHeight="1" x14ac:dyDescent="0.25">
      <c r="A101" s="109" t="s">
        <v>664</v>
      </c>
      <c r="B101" s="25">
        <v>1</v>
      </c>
      <c r="C101" s="111">
        <v>42478</v>
      </c>
      <c r="D101" s="1" t="s">
        <v>665</v>
      </c>
      <c r="E101" s="109">
        <v>3206863302</v>
      </c>
      <c r="F101" s="5">
        <v>15000000</v>
      </c>
      <c r="G101" s="5">
        <v>15000000</v>
      </c>
      <c r="H101" s="5">
        <f t="shared" si="1"/>
        <v>0</v>
      </c>
      <c r="J101" s="25">
        <f t="shared" si="2"/>
        <v>1</v>
      </c>
      <c r="K101" s="5">
        <f t="shared" si="3"/>
        <v>10000000</v>
      </c>
      <c r="L101" s="5">
        <f t="shared" si="4"/>
        <v>10000000</v>
      </c>
    </row>
    <row r="102" spans="1:12" ht="15.75" customHeight="1" x14ac:dyDescent="0.25">
      <c r="A102" s="109" t="s">
        <v>666</v>
      </c>
      <c r="B102" s="25">
        <v>1</v>
      </c>
      <c r="C102" s="111">
        <v>42478</v>
      </c>
      <c r="D102" s="1" t="s">
        <v>667</v>
      </c>
      <c r="E102" s="109" t="s">
        <v>668</v>
      </c>
      <c r="F102" s="5">
        <v>15000000</v>
      </c>
      <c r="G102" s="5">
        <v>15000000</v>
      </c>
      <c r="H102" s="5">
        <f t="shared" si="1"/>
        <v>0</v>
      </c>
      <c r="J102" s="25">
        <f t="shared" si="2"/>
        <v>1</v>
      </c>
      <c r="K102" s="5">
        <f t="shared" si="3"/>
        <v>10000000</v>
      </c>
      <c r="L102" s="5">
        <f t="shared" si="4"/>
        <v>10000000</v>
      </c>
    </row>
    <row r="103" spans="1:12" ht="15.75" customHeight="1" x14ac:dyDescent="0.25">
      <c r="A103" s="109" t="s">
        <v>669</v>
      </c>
      <c r="B103" s="25">
        <v>1</v>
      </c>
      <c r="C103" s="111">
        <v>42470</v>
      </c>
      <c r="D103" s="1" t="s">
        <v>670</v>
      </c>
      <c r="E103" s="109">
        <v>3217081006</v>
      </c>
      <c r="F103" s="5">
        <v>15000000</v>
      </c>
      <c r="G103" s="5">
        <v>15000000</v>
      </c>
      <c r="H103" s="5">
        <f t="shared" si="1"/>
        <v>0</v>
      </c>
      <c r="J103" s="25">
        <f t="shared" si="2"/>
        <v>1</v>
      </c>
      <c r="K103" s="5">
        <f t="shared" si="3"/>
        <v>10000000</v>
      </c>
      <c r="L103" s="5">
        <f t="shared" si="4"/>
        <v>10000000</v>
      </c>
    </row>
    <row r="104" spans="1:12" ht="15.75" customHeight="1" x14ac:dyDescent="0.25">
      <c r="A104" s="109" t="s">
        <v>671</v>
      </c>
      <c r="B104" s="25">
        <v>1</v>
      </c>
      <c r="C104" s="111">
        <v>42457</v>
      </c>
      <c r="D104" s="1" t="s">
        <v>672</v>
      </c>
      <c r="E104" s="109">
        <v>3057531647</v>
      </c>
      <c r="F104" s="5">
        <v>15000000</v>
      </c>
      <c r="G104" s="5">
        <v>15000000</v>
      </c>
      <c r="H104" s="5">
        <f t="shared" si="1"/>
        <v>0</v>
      </c>
      <c r="J104" s="25">
        <f t="shared" si="2"/>
        <v>1</v>
      </c>
      <c r="K104" s="5">
        <f t="shared" si="3"/>
        <v>10000000</v>
      </c>
      <c r="L104" s="5">
        <f t="shared" si="4"/>
        <v>10000000</v>
      </c>
    </row>
    <row r="105" spans="1:12" ht="15.75" customHeight="1" x14ac:dyDescent="0.25">
      <c r="A105" s="109" t="s">
        <v>673</v>
      </c>
      <c r="B105" s="25">
        <v>1</v>
      </c>
      <c r="C105" s="111">
        <v>42504</v>
      </c>
      <c r="D105" s="1" t="s">
        <v>674</v>
      </c>
      <c r="E105" s="109">
        <v>3158173387</v>
      </c>
      <c r="F105" s="5">
        <v>15000000</v>
      </c>
      <c r="G105" s="5">
        <v>15000000</v>
      </c>
      <c r="H105" s="5">
        <f t="shared" si="1"/>
        <v>0</v>
      </c>
      <c r="J105" s="25">
        <f t="shared" si="2"/>
        <v>1</v>
      </c>
      <c r="K105" s="5">
        <f t="shared" si="3"/>
        <v>10000000</v>
      </c>
      <c r="L105" s="5">
        <f t="shared" si="4"/>
        <v>10000000</v>
      </c>
    </row>
    <row r="106" spans="1:12" ht="15.75" customHeight="1" x14ac:dyDescent="0.25">
      <c r="A106" s="109" t="s">
        <v>675</v>
      </c>
      <c r="B106" s="25">
        <v>1</v>
      </c>
      <c r="C106" s="111">
        <v>42506</v>
      </c>
      <c r="D106" s="1" t="s">
        <v>676</v>
      </c>
      <c r="E106" s="109">
        <v>3158173384</v>
      </c>
      <c r="F106" s="5">
        <v>15000000</v>
      </c>
      <c r="G106" s="5">
        <v>15000000</v>
      </c>
      <c r="H106" s="5">
        <f t="shared" si="1"/>
        <v>0</v>
      </c>
      <c r="J106" s="25">
        <f t="shared" si="2"/>
        <v>1</v>
      </c>
      <c r="K106" s="5">
        <f t="shared" si="3"/>
        <v>10000000</v>
      </c>
      <c r="L106" s="5">
        <f t="shared" si="4"/>
        <v>10000000</v>
      </c>
    </row>
    <row r="107" spans="1:12" ht="15.75" customHeight="1" x14ac:dyDescent="0.25">
      <c r="A107" s="109" t="s">
        <v>677</v>
      </c>
      <c r="B107" s="25">
        <v>1</v>
      </c>
      <c r="C107" s="111">
        <v>42510</v>
      </c>
      <c r="D107" s="1" t="s">
        <v>678</v>
      </c>
      <c r="E107" s="109">
        <v>3158173373</v>
      </c>
      <c r="F107" s="5">
        <v>15000000</v>
      </c>
      <c r="G107" s="5">
        <v>15000000</v>
      </c>
      <c r="H107" s="5">
        <f t="shared" si="1"/>
        <v>0</v>
      </c>
      <c r="J107" s="25">
        <f t="shared" si="2"/>
        <v>1</v>
      </c>
      <c r="K107" s="5">
        <f t="shared" si="3"/>
        <v>10000000</v>
      </c>
      <c r="L107" s="5">
        <f t="shared" si="4"/>
        <v>10000000</v>
      </c>
    </row>
    <row r="108" spans="1:12" ht="15.75" customHeight="1" x14ac:dyDescent="0.25">
      <c r="A108" s="109" t="s">
        <v>679</v>
      </c>
      <c r="B108" s="25">
        <v>1</v>
      </c>
      <c r="C108" s="111">
        <v>42504</v>
      </c>
      <c r="D108" s="1" t="s">
        <v>680</v>
      </c>
      <c r="E108" s="109" t="s">
        <v>681</v>
      </c>
      <c r="F108" s="5">
        <v>15000000</v>
      </c>
      <c r="G108" s="5">
        <v>15000000</v>
      </c>
      <c r="H108" s="5">
        <f t="shared" si="1"/>
        <v>0</v>
      </c>
      <c r="J108" s="25">
        <f t="shared" si="2"/>
        <v>1</v>
      </c>
      <c r="K108" s="5">
        <f t="shared" si="3"/>
        <v>10000000</v>
      </c>
      <c r="L108" s="5">
        <f t="shared" si="4"/>
        <v>10000000</v>
      </c>
    </row>
    <row r="109" spans="1:12" ht="15.75" customHeight="1" x14ac:dyDescent="0.25">
      <c r="A109" s="109" t="s">
        <v>682</v>
      </c>
      <c r="B109" s="25">
        <v>1</v>
      </c>
      <c r="C109" s="111">
        <v>42504</v>
      </c>
      <c r="D109" s="1" t="s">
        <v>683</v>
      </c>
      <c r="E109" s="109">
        <v>3178173380</v>
      </c>
      <c r="F109" s="5">
        <v>15000000</v>
      </c>
      <c r="G109" s="5">
        <v>15000000</v>
      </c>
      <c r="H109" s="5">
        <f t="shared" si="1"/>
        <v>0</v>
      </c>
      <c r="J109" s="25">
        <f t="shared" si="2"/>
        <v>1</v>
      </c>
      <c r="K109" s="5">
        <f t="shared" si="3"/>
        <v>10000000</v>
      </c>
      <c r="L109" s="5">
        <f t="shared" si="4"/>
        <v>10000000</v>
      </c>
    </row>
    <row r="110" spans="1:12" ht="15.75" customHeight="1" x14ac:dyDescent="0.25">
      <c r="A110" s="109" t="s">
        <v>684</v>
      </c>
      <c r="B110" s="25">
        <v>1</v>
      </c>
      <c r="C110" s="111">
        <v>42488</v>
      </c>
      <c r="D110" s="1" t="s">
        <v>685</v>
      </c>
      <c r="E110" s="109" t="s">
        <v>686</v>
      </c>
      <c r="F110" s="5">
        <v>15000000</v>
      </c>
      <c r="G110" s="5">
        <v>15000000</v>
      </c>
      <c r="H110" s="5">
        <f t="shared" si="1"/>
        <v>0</v>
      </c>
      <c r="J110" s="25">
        <f t="shared" si="2"/>
        <v>1</v>
      </c>
      <c r="K110" s="5">
        <f t="shared" si="3"/>
        <v>10000000</v>
      </c>
      <c r="L110" s="5">
        <f t="shared" si="4"/>
        <v>10000000</v>
      </c>
    </row>
    <row r="111" spans="1:12" ht="15.75" customHeight="1" x14ac:dyDescent="0.25">
      <c r="A111" s="109" t="s">
        <v>687</v>
      </c>
      <c r="B111" s="25">
        <v>1</v>
      </c>
      <c r="C111" s="111">
        <v>42453</v>
      </c>
      <c r="D111" s="1" t="s">
        <v>688</v>
      </c>
      <c r="E111" s="109">
        <v>3108374275</v>
      </c>
      <c r="F111" s="5">
        <v>15000000</v>
      </c>
      <c r="G111" s="5">
        <v>15000000</v>
      </c>
      <c r="H111" s="5">
        <f t="shared" si="1"/>
        <v>0</v>
      </c>
      <c r="J111" s="25">
        <f t="shared" si="2"/>
        <v>1</v>
      </c>
      <c r="K111" s="5">
        <f t="shared" si="3"/>
        <v>10000000</v>
      </c>
      <c r="L111" s="5">
        <f t="shared" si="4"/>
        <v>10000000</v>
      </c>
    </row>
    <row r="112" spans="1:12" ht="15.75" customHeight="1" x14ac:dyDescent="0.25">
      <c r="A112" s="109" t="s">
        <v>689</v>
      </c>
      <c r="B112" s="25">
        <v>1</v>
      </c>
      <c r="C112" s="111">
        <v>42594</v>
      </c>
      <c r="D112" s="1" t="s">
        <v>670</v>
      </c>
      <c r="E112" s="109">
        <v>3217081006</v>
      </c>
      <c r="F112" s="5">
        <v>15000000</v>
      </c>
      <c r="G112" s="5">
        <v>15000000</v>
      </c>
      <c r="H112" s="5">
        <f t="shared" si="1"/>
        <v>0</v>
      </c>
      <c r="J112" s="25">
        <f t="shared" si="2"/>
        <v>1</v>
      </c>
      <c r="K112" s="5">
        <f t="shared" si="3"/>
        <v>10000000</v>
      </c>
      <c r="L112" s="5">
        <f t="shared" si="4"/>
        <v>10000000</v>
      </c>
    </row>
    <row r="113" spans="1:12" ht="15.75" customHeight="1" x14ac:dyDescent="0.25">
      <c r="A113" s="109" t="s">
        <v>690</v>
      </c>
      <c r="B113" s="25">
        <v>1</v>
      </c>
      <c r="C113" s="112">
        <v>42731</v>
      </c>
      <c r="D113" s="1" t="s">
        <v>471</v>
      </c>
      <c r="E113" s="109">
        <v>3128342384</v>
      </c>
      <c r="F113" s="5">
        <v>15000000</v>
      </c>
      <c r="G113" s="5">
        <v>15000000</v>
      </c>
      <c r="H113" s="5">
        <f t="shared" si="1"/>
        <v>0</v>
      </c>
      <c r="J113" s="25">
        <f t="shared" si="2"/>
        <v>1</v>
      </c>
      <c r="K113" s="5">
        <f t="shared" si="3"/>
        <v>10000000</v>
      </c>
      <c r="L113" s="5">
        <f t="shared" si="4"/>
        <v>10000000</v>
      </c>
    </row>
    <row r="114" spans="1:12" ht="15.75" customHeight="1" x14ac:dyDescent="0.25">
      <c r="A114" s="109" t="s">
        <v>691</v>
      </c>
      <c r="B114" s="25">
        <v>1</v>
      </c>
      <c r="C114" s="112">
        <v>42731</v>
      </c>
      <c r="D114" s="1" t="s">
        <v>471</v>
      </c>
      <c r="E114" s="109">
        <v>3128342384</v>
      </c>
      <c r="F114" s="5">
        <v>15000000</v>
      </c>
      <c r="G114" s="5">
        <v>15000000</v>
      </c>
      <c r="H114" s="5">
        <f t="shared" si="1"/>
        <v>0</v>
      </c>
      <c r="J114" s="25">
        <f t="shared" si="2"/>
        <v>1</v>
      </c>
      <c r="K114" s="5">
        <f t="shared" si="3"/>
        <v>10000000</v>
      </c>
      <c r="L114" s="5">
        <f t="shared" si="4"/>
        <v>10000000</v>
      </c>
    </row>
    <row r="115" spans="1:12" ht="15.75" customHeight="1" x14ac:dyDescent="0.25">
      <c r="A115" s="109" t="s">
        <v>692</v>
      </c>
      <c r="B115" s="25">
        <v>1</v>
      </c>
      <c r="C115" s="112">
        <v>42731</v>
      </c>
      <c r="D115" s="1" t="s">
        <v>693</v>
      </c>
      <c r="E115" s="109">
        <v>3006088140</v>
      </c>
      <c r="F115" s="5">
        <v>15000000</v>
      </c>
      <c r="G115" s="5">
        <v>15000000</v>
      </c>
      <c r="H115" s="5">
        <f t="shared" si="1"/>
        <v>0</v>
      </c>
      <c r="J115" s="25">
        <f t="shared" si="2"/>
        <v>1</v>
      </c>
      <c r="K115" s="5">
        <f t="shared" si="3"/>
        <v>10000000</v>
      </c>
      <c r="L115" s="5">
        <f t="shared" si="4"/>
        <v>10000000</v>
      </c>
    </row>
    <row r="116" spans="1:12" ht="15.75" customHeight="1" x14ac:dyDescent="0.25">
      <c r="A116" s="109" t="s">
        <v>694</v>
      </c>
      <c r="B116" s="25">
        <v>1</v>
      </c>
      <c r="C116" s="112">
        <v>42731</v>
      </c>
      <c r="D116" s="1" t="s">
        <v>496</v>
      </c>
      <c r="E116" s="109">
        <v>3174279581</v>
      </c>
      <c r="F116" s="5">
        <v>15000000</v>
      </c>
      <c r="G116" s="5">
        <v>15000000</v>
      </c>
      <c r="H116" s="5">
        <f t="shared" si="1"/>
        <v>0</v>
      </c>
      <c r="J116" s="25">
        <f t="shared" si="2"/>
        <v>1</v>
      </c>
      <c r="K116" s="5">
        <f t="shared" si="3"/>
        <v>10000000</v>
      </c>
      <c r="L116" s="5">
        <f t="shared" si="4"/>
        <v>10000000</v>
      </c>
    </row>
    <row r="117" spans="1:12" ht="15.75" customHeight="1" x14ac:dyDescent="0.25">
      <c r="A117" s="109" t="s">
        <v>695</v>
      </c>
      <c r="B117" s="25">
        <v>1</v>
      </c>
      <c r="C117" s="112">
        <v>42731</v>
      </c>
      <c r="D117" s="1" t="s">
        <v>696</v>
      </c>
      <c r="E117" s="109">
        <v>3105134313</v>
      </c>
      <c r="F117" s="5">
        <v>15000000</v>
      </c>
      <c r="G117" s="5">
        <v>15000000</v>
      </c>
      <c r="H117" s="5">
        <f t="shared" si="1"/>
        <v>0</v>
      </c>
      <c r="J117" s="25">
        <f t="shared" si="2"/>
        <v>1</v>
      </c>
      <c r="K117" s="5">
        <f t="shared" si="3"/>
        <v>10000000</v>
      </c>
      <c r="L117" s="5">
        <f t="shared" si="4"/>
        <v>10000000</v>
      </c>
    </row>
    <row r="118" spans="1:12" ht="15.75" customHeight="1" x14ac:dyDescent="0.25">
      <c r="A118" s="109" t="s">
        <v>697</v>
      </c>
      <c r="B118" s="25">
        <v>1</v>
      </c>
      <c r="C118" s="111">
        <v>42487</v>
      </c>
      <c r="D118" s="1" t="s">
        <v>698</v>
      </c>
      <c r="E118" s="109">
        <v>3023731907</v>
      </c>
      <c r="F118" s="5">
        <v>15000000</v>
      </c>
      <c r="G118" s="5">
        <v>15000000</v>
      </c>
      <c r="H118" s="5">
        <f t="shared" si="1"/>
        <v>0</v>
      </c>
      <c r="J118" s="25">
        <f t="shared" si="2"/>
        <v>1</v>
      </c>
      <c r="K118" s="5">
        <f t="shared" si="3"/>
        <v>10000000</v>
      </c>
      <c r="L118" s="5">
        <f t="shared" si="4"/>
        <v>10000000</v>
      </c>
    </row>
    <row r="119" spans="1:12" ht="15.75" customHeight="1" x14ac:dyDescent="0.25">
      <c r="A119" s="109" t="s">
        <v>699</v>
      </c>
      <c r="B119" s="25">
        <v>1</v>
      </c>
      <c r="C119" s="111">
        <v>42462</v>
      </c>
      <c r="D119" s="1" t="s">
        <v>700</v>
      </c>
      <c r="E119" s="109">
        <v>3113223723</v>
      </c>
      <c r="F119" s="5">
        <v>15000000</v>
      </c>
      <c r="G119" s="5">
        <v>15000000</v>
      </c>
      <c r="H119" s="5">
        <f t="shared" si="1"/>
        <v>0</v>
      </c>
      <c r="J119" s="25">
        <f t="shared" si="2"/>
        <v>1</v>
      </c>
      <c r="K119" s="5">
        <f t="shared" si="3"/>
        <v>10000000</v>
      </c>
      <c r="L119" s="5">
        <f t="shared" si="4"/>
        <v>10000000</v>
      </c>
    </row>
    <row r="120" spans="1:12" ht="15.75" customHeight="1" x14ac:dyDescent="0.25">
      <c r="A120" s="109" t="s">
        <v>701</v>
      </c>
      <c r="B120" s="25">
        <v>1</v>
      </c>
      <c r="C120" s="111">
        <v>42504</v>
      </c>
      <c r="D120" s="1" t="s">
        <v>702</v>
      </c>
      <c r="E120" s="109">
        <v>3207885962</v>
      </c>
      <c r="F120" s="5">
        <v>15000000</v>
      </c>
      <c r="G120" s="5">
        <v>15000000</v>
      </c>
      <c r="H120" s="5">
        <f t="shared" si="1"/>
        <v>0</v>
      </c>
      <c r="J120" s="25">
        <f t="shared" si="2"/>
        <v>1</v>
      </c>
      <c r="K120" s="5">
        <f t="shared" si="3"/>
        <v>10000000</v>
      </c>
      <c r="L120" s="5">
        <f t="shared" si="4"/>
        <v>10000000</v>
      </c>
    </row>
    <row r="121" spans="1:12" ht="15.75" customHeight="1" x14ac:dyDescent="0.25">
      <c r="A121" s="109" t="s">
        <v>703</v>
      </c>
      <c r="B121" s="25">
        <v>1</v>
      </c>
      <c r="C121" s="111">
        <v>42442</v>
      </c>
      <c r="D121" s="1" t="s">
        <v>704</v>
      </c>
      <c r="E121" s="109">
        <v>3103933704</v>
      </c>
      <c r="F121" s="5">
        <v>15000000</v>
      </c>
      <c r="G121" s="5">
        <v>15000000</v>
      </c>
      <c r="H121" s="5">
        <f t="shared" si="1"/>
        <v>0</v>
      </c>
      <c r="J121" s="25">
        <f t="shared" si="2"/>
        <v>1</v>
      </c>
      <c r="K121" s="5">
        <f t="shared" si="3"/>
        <v>10000000</v>
      </c>
      <c r="L121" s="5">
        <f t="shared" si="4"/>
        <v>10000000</v>
      </c>
    </row>
    <row r="122" spans="1:12" ht="15.75" customHeight="1" x14ac:dyDescent="0.25">
      <c r="A122" s="109" t="s">
        <v>705</v>
      </c>
      <c r="B122" s="25">
        <v>1</v>
      </c>
      <c r="C122" s="111">
        <v>42546</v>
      </c>
      <c r="D122" s="1" t="s">
        <v>706</v>
      </c>
      <c r="E122" s="109">
        <v>3122663705</v>
      </c>
      <c r="F122" s="5">
        <v>21000000</v>
      </c>
      <c r="G122" s="5">
        <v>21000000</v>
      </c>
      <c r="H122" s="5">
        <f t="shared" si="1"/>
        <v>0</v>
      </c>
      <c r="J122" s="25">
        <f t="shared" si="2"/>
        <v>1</v>
      </c>
      <c r="K122" s="5">
        <f t="shared" si="3"/>
        <v>4000000</v>
      </c>
      <c r="L122" s="5">
        <f t="shared" si="4"/>
        <v>4000000</v>
      </c>
    </row>
    <row r="123" spans="1:12" ht="15.75" customHeight="1" x14ac:dyDescent="0.25">
      <c r="A123" s="109" t="s">
        <v>707</v>
      </c>
      <c r="B123" s="25">
        <v>1</v>
      </c>
      <c r="C123" s="112">
        <v>42647</v>
      </c>
      <c r="D123" s="1" t="s">
        <v>708</v>
      </c>
      <c r="E123" s="109">
        <v>3207295572</v>
      </c>
      <c r="F123" s="5">
        <v>21000000</v>
      </c>
      <c r="G123" s="5">
        <v>21000000</v>
      </c>
      <c r="H123" s="5">
        <f t="shared" si="1"/>
        <v>0</v>
      </c>
      <c r="J123" s="25">
        <f t="shared" si="2"/>
        <v>1</v>
      </c>
      <c r="K123" s="5">
        <f t="shared" si="3"/>
        <v>4000000</v>
      </c>
      <c r="L123" s="5">
        <f t="shared" si="4"/>
        <v>4000000</v>
      </c>
    </row>
    <row r="124" spans="1:12" ht="15.75" customHeight="1" x14ac:dyDescent="0.25">
      <c r="A124" s="109" t="s">
        <v>709</v>
      </c>
      <c r="B124" s="25">
        <v>1</v>
      </c>
      <c r="C124" s="111">
        <v>42440</v>
      </c>
      <c r="D124" s="1" t="s">
        <v>710</v>
      </c>
      <c r="E124" s="109">
        <v>3122807966</v>
      </c>
      <c r="F124" s="5">
        <v>19000000</v>
      </c>
      <c r="G124" s="5">
        <v>19000001</v>
      </c>
      <c r="H124" s="5">
        <f t="shared" si="1"/>
        <v>-1</v>
      </c>
      <c r="J124" s="25">
        <f t="shared" si="2"/>
        <v>1</v>
      </c>
      <c r="K124" s="5">
        <f t="shared" si="3"/>
        <v>6000000</v>
      </c>
      <c r="L124" s="5">
        <f t="shared" si="4"/>
        <v>5999999</v>
      </c>
    </row>
    <row r="125" spans="1:12" ht="15.75" customHeight="1" x14ac:dyDescent="0.25">
      <c r="A125" s="109" t="s">
        <v>711</v>
      </c>
      <c r="B125" s="25">
        <v>1</v>
      </c>
      <c r="C125" s="111">
        <v>44028</v>
      </c>
      <c r="D125" s="1" t="s">
        <v>712</v>
      </c>
      <c r="E125" s="109">
        <v>3105466278</v>
      </c>
      <c r="F125" s="5">
        <v>25000000</v>
      </c>
      <c r="G125" s="5">
        <v>20000100</v>
      </c>
      <c r="H125" s="5">
        <f t="shared" si="1"/>
        <v>4999900</v>
      </c>
      <c r="J125" s="25">
        <f t="shared" si="2"/>
        <v>0</v>
      </c>
      <c r="K125" s="5">
        <f t="shared" si="3"/>
        <v>0</v>
      </c>
      <c r="L125" s="5">
        <f t="shared" si="4"/>
        <v>4999900</v>
      </c>
    </row>
    <row r="126" spans="1:12" ht="15.75" customHeight="1" x14ac:dyDescent="0.25">
      <c r="A126" s="109" t="s">
        <v>713</v>
      </c>
      <c r="B126" s="25">
        <v>1</v>
      </c>
      <c r="C126" s="111">
        <v>42486</v>
      </c>
      <c r="D126" s="1" t="s">
        <v>714</v>
      </c>
      <c r="E126" s="109">
        <v>3217787152</v>
      </c>
      <c r="F126" s="5">
        <v>21400000</v>
      </c>
      <c r="G126" s="5">
        <v>21400000</v>
      </c>
      <c r="H126" s="5">
        <f t="shared" si="1"/>
        <v>0</v>
      </c>
      <c r="J126" s="25">
        <f t="shared" si="2"/>
        <v>1</v>
      </c>
      <c r="K126" s="5">
        <f t="shared" si="3"/>
        <v>3600000</v>
      </c>
      <c r="L126" s="5">
        <f t="shared" si="4"/>
        <v>3600000</v>
      </c>
    </row>
    <row r="127" spans="1:12" ht="15.75" customHeight="1" x14ac:dyDescent="0.25">
      <c r="A127" s="109" t="s">
        <v>715</v>
      </c>
      <c r="B127" s="25">
        <v>2</v>
      </c>
      <c r="C127" s="111">
        <v>42818</v>
      </c>
      <c r="D127" s="1" t="s">
        <v>716</v>
      </c>
      <c r="E127" s="109">
        <v>3502834481</v>
      </c>
      <c r="F127" s="5">
        <v>21400000</v>
      </c>
      <c r="G127" s="5">
        <v>21404000</v>
      </c>
      <c r="H127" s="5">
        <f t="shared" si="1"/>
        <v>-4000</v>
      </c>
      <c r="J127" s="25">
        <f t="shared" si="2"/>
        <v>1</v>
      </c>
      <c r="K127" s="5">
        <f t="shared" si="3"/>
        <v>3600000</v>
      </c>
      <c r="L127" s="5">
        <f t="shared" si="4"/>
        <v>3596000</v>
      </c>
    </row>
    <row r="128" spans="1:12" ht="15.75" customHeight="1" x14ac:dyDescent="0.25">
      <c r="A128" s="109" t="s">
        <v>717</v>
      </c>
      <c r="B128" s="25">
        <v>2</v>
      </c>
      <c r="C128" s="111">
        <v>42872</v>
      </c>
      <c r="D128" s="1" t="s">
        <v>718</v>
      </c>
      <c r="E128" s="109">
        <v>3207834047</v>
      </c>
      <c r="F128" s="5">
        <v>21400000</v>
      </c>
      <c r="G128" s="5">
        <v>1600000</v>
      </c>
      <c r="H128" s="5">
        <f t="shared" si="1"/>
        <v>19800000</v>
      </c>
      <c r="J128" s="25">
        <f t="shared" si="2"/>
        <v>1</v>
      </c>
      <c r="K128" s="5">
        <f t="shared" si="3"/>
        <v>3600000</v>
      </c>
      <c r="L128" s="5">
        <f t="shared" si="4"/>
        <v>23400000</v>
      </c>
    </row>
    <row r="129" spans="1:12" ht="15.75" customHeight="1" x14ac:dyDescent="0.25">
      <c r="A129" s="109" t="s">
        <v>719</v>
      </c>
      <c r="B129" s="25">
        <v>2</v>
      </c>
      <c r="C129" s="111">
        <v>42871</v>
      </c>
      <c r="D129" s="1" t="s">
        <v>536</v>
      </c>
      <c r="E129" s="109" t="s">
        <v>720</v>
      </c>
      <c r="F129" s="5">
        <v>21400000</v>
      </c>
      <c r="G129" s="1">
        <v>0</v>
      </c>
      <c r="H129" s="5">
        <f t="shared" si="1"/>
        <v>21400000</v>
      </c>
      <c r="J129" s="25">
        <f t="shared" si="2"/>
        <v>1</v>
      </c>
      <c r="K129" s="5">
        <f t="shared" si="3"/>
        <v>3600000</v>
      </c>
      <c r="L129" s="5">
        <f t="shared" si="4"/>
        <v>25000000</v>
      </c>
    </row>
    <row r="130" spans="1:12" ht="15.75" customHeight="1" x14ac:dyDescent="0.25">
      <c r="A130" s="109" t="s">
        <v>721</v>
      </c>
      <c r="B130" s="25">
        <v>2</v>
      </c>
      <c r="C130" s="111">
        <v>42851</v>
      </c>
      <c r="D130" s="1" t="s">
        <v>722</v>
      </c>
      <c r="E130" s="109">
        <v>3218566153</v>
      </c>
      <c r="F130" s="5">
        <v>21400000</v>
      </c>
      <c r="G130" s="5">
        <v>21400000</v>
      </c>
      <c r="H130" s="5">
        <f t="shared" si="1"/>
        <v>0</v>
      </c>
      <c r="J130" s="25">
        <f t="shared" si="2"/>
        <v>1</v>
      </c>
      <c r="K130" s="5">
        <f t="shared" si="3"/>
        <v>3600000</v>
      </c>
      <c r="L130" s="5">
        <f t="shared" si="4"/>
        <v>3600000</v>
      </c>
    </row>
    <row r="131" spans="1:12" ht="15.75" customHeight="1" x14ac:dyDescent="0.25">
      <c r="A131" s="109" t="s">
        <v>723</v>
      </c>
      <c r="B131" s="25">
        <v>2</v>
      </c>
      <c r="C131" s="111">
        <v>42868</v>
      </c>
      <c r="D131" s="1" t="s">
        <v>724</v>
      </c>
      <c r="E131" s="109">
        <v>3128762864</v>
      </c>
      <c r="F131" s="5">
        <v>21400000</v>
      </c>
      <c r="G131" s="5">
        <v>21400000</v>
      </c>
      <c r="H131" s="5">
        <f t="shared" si="1"/>
        <v>0</v>
      </c>
      <c r="J131" s="25">
        <f t="shared" si="2"/>
        <v>1</v>
      </c>
      <c r="K131" s="5">
        <f t="shared" si="3"/>
        <v>3600000</v>
      </c>
      <c r="L131" s="5">
        <f t="shared" si="4"/>
        <v>3600000</v>
      </c>
    </row>
    <row r="132" spans="1:12" ht="15.75" customHeight="1" x14ac:dyDescent="0.25">
      <c r="A132" s="109" t="s">
        <v>725</v>
      </c>
      <c r="B132" s="25">
        <v>2</v>
      </c>
      <c r="C132" s="111">
        <v>42480</v>
      </c>
      <c r="D132" s="1" t="s">
        <v>726</v>
      </c>
      <c r="E132" s="109">
        <v>3206797257</v>
      </c>
      <c r="F132" s="5">
        <v>20000000</v>
      </c>
      <c r="G132" s="5">
        <v>20000000</v>
      </c>
      <c r="H132" s="5">
        <f t="shared" si="1"/>
        <v>0</v>
      </c>
      <c r="J132" s="25">
        <f t="shared" si="2"/>
        <v>1</v>
      </c>
      <c r="K132" s="5">
        <f t="shared" si="3"/>
        <v>5000000</v>
      </c>
      <c r="L132" s="5">
        <f t="shared" si="4"/>
        <v>5000000</v>
      </c>
    </row>
    <row r="133" spans="1:12" ht="15.75" customHeight="1" x14ac:dyDescent="0.25">
      <c r="A133" s="109" t="s">
        <v>727</v>
      </c>
      <c r="B133" s="25">
        <v>2</v>
      </c>
      <c r="C133" s="111">
        <v>42571</v>
      </c>
      <c r="D133" s="1" t="s">
        <v>728</v>
      </c>
      <c r="E133" s="109" t="s">
        <v>729</v>
      </c>
      <c r="F133" s="5">
        <v>21000000</v>
      </c>
      <c r="G133" s="5">
        <v>21000000</v>
      </c>
      <c r="H133" s="5">
        <f t="shared" si="1"/>
        <v>0</v>
      </c>
      <c r="J133" s="25">
        <f t="shared" si="2"/>
        <v>1</v>
      </c>
      <c r="K133" s="5">
        <f t="shared" si="3"/>
        <v>4000000</v>
      </c>
      <c r="L133" s="5">
        <f t="shared" si="4"/>
        <v>4000000</v>
      </c>
    </row>
    <row r="134" spans="1:12" ht="15.75" customHeight="1" x14ac:dyDescent="0.25">
      <c r="A134" s="109" t="s">
        <v>730</v>
      </c>
      <c r="B134" s="25">
        <v>2</v>
      </c>
      <c r="C134" s="112">
        <v>42731</v>
      </c>
      <c r="D134" s="1" t="s">
        <v>731</v>
      </c>
      <c r="E134" s="109">
        <v>3104528363</v>
      </c>
      <c r="F134" s="5">
        <v>21400000</v>
      </c>
      <c r="G134" s="5">
        <v>21400000</v>
      </c>
      <c r="H134" s="5">
        <f t="shared" si="1"/>
        <v>0</v>
      </c>
      <c r="J134" s="25">
        <f t="shared" si="2"/>
        <v>1</v>
      </c>
      <c r="K134" s="5">
        <f t="shared" si="3"/>
        <v>3600000</v>
      </c>
      <c r="L134" s="5">
        <f t="shared" si="4"/>
        <v>3600000</v>
      </c>
    </row>
    <row r="135" spans="1:12" ht="15.75" customHeight="1" x14ac:dyDescent="0.25">
      <c r="A135" s="109" t="s">
        <v>732</v>
      </c>
      <c r="B135" s="25">
        <v>2</v>
      </c>
      <c r="C135" s="111">
        <v>42872</v>
      </c>
      <c r="D135" s="1" t="s">
        <v>733</v>
      </c>
      <c r="E135" s="109">
        <v>3014282830</v>
      </c>
      <c r="F135" s="5">
        <v>21000000</v>
      </c>
      <c r="G135" s="5">
        <v>21000946</v>
      </c>
      <c r="H135" s="5">
        <f t="shared" si="1"/>
        <v>-946</v>
      </c>
      <c r="J135" s="25">
        <f t="shared" si="2"/>
        <v>1</v>
      </c>
      <c r="K135" s="5">
        <f t="shared" si="3"/>
        <v>4000000</v>
      </c>
      <c r="L135" s="5">
        <f t="shared" si="4"/>
        <v>3999054</v>
      </c>
    </row>
    <row r="136" spans="1:12" ht="15.75" customHeight="1" x14ac:dyDescent="0.25">
      <c r="A136" s="109" t="s">
        <v>734</v>
      </c>
      <c r="B136" s="25">
        <v>2</v>
      </c>
      <c r="C136" s="111">
        <v>42463</v>
      </c>
      <c r="D136" s="1" t="s">
        <v>735</v>
      </c>
      <c r="E136" s="109">
        <v>3113335148</v>
      </c>
      <c r="F136" s="5">
        <v>21000000</v>
      </c>
      <c r="G136" s="5">
        <v>21000000</v>
      </c>
      <c r="H136" s="5">
        <f t="shared" si="1"/>
        <v>0</v>
      </c>
      <c r="J136" s="25">
        <f t="shared" si="2"/>
        <v>1</v>
      </c>
      <c r="K136" s="5">
        <f t="shared" si="3"/>
        <v>4000000</v>
      </c>
      <c r="L136" s="5">
        <f t="shared" si="4"/>
        <v>4000000</v>
      </c>
    </row>
    <row r="137" spans="1:12" ht="15.75" customHeight="1" x14ac:dyDescent="0.25">
      <c r="A137" s="109" t="s">
        <v>736</v>
      </c>
      <c r="B137" s="25">
        <v>2</v>
      </c>
      <c r="C137" s="111">
        <v>42806</v>
      </c>
      <c r="D137" s="1" t="s">
        <v>737</v>
      </c>
      <c r="E137" s="109">
        <v>3184938799</v>
      </c>
      <c r="F137" s="5">
        <v>21400000</v>
      </c>
      <c r="G137" s="5">
        <v>21400000</v>
      </c>
      <c r="H137" s="5">
        <f t="shared" si="1"/>
        <v>0</v>
      </c>
      <c r="J137" s="25">
        <f t="shared" si="2"/>
        <v>1</v>
      </c>
      <c r="K137" s="5">
        <f t="shared" si="3"/>
        <v>3600000</v>
      </c>
      <c r="L137" s="5">
        <f t="shared" si="4"/>
        <v>3600000</v>
      </c>
    </row>
    <row r="138" spans="1:12" ht="15.75" customHeight="1" x14ac:dyDescent="0.25">
      <c r="A138" s="109" t="s">
        <v>738</v>
      </c>
      <c r="B138" s="25">
        <v>2</v>
      </c>
      <c r="C138" s="111">
        <v>42871</v>
      </c>
      <c r="D138" s="1" t="s">
        <v>739</v>
      </c>
      <c r="E138" s="109">
        <v>3007748257</v>
      </c>
      <c r="F138" s="5">
        <v>21400000</v>
      </c>
      <c r="G138" s="5">
        <v>21400000</v>
      </c>
      <c r="H138" s="5">
        <f t="shared" si="1"/>
        <v>0</v>
      </c>
      <c r="J138" s="25">
        <f t="shared" si="2"/>
        <v>1</v>
      </c>
      <c r="K138" s="5">
        <f t="shared" si="3"/>
        <v>3600000</v>
      </c>
      <c r="L138" s="5">
        <f t="shared" si="4"/>
        <v>3600000</v>
      </c>
    </row>
    <row r="139" spans="1:12" ht="15.75" customHeight="1" x14ac:dyDescent="0.25">
      <c r="A139" s="109" t="s">
        <v>740</v>
      </c>
      <c r="B139" s="25">
        <v>2</v>
      </c>
      <c r="C139" s="112">
        <v>42690</v>
      </c>
      <c r="D139" s="1" t="s">
        <v>741</v>
      </c>
      <c r="E139" s="109">
        <v>3207301709</v>
      </c>
      <c r="F139" s="5">
        <v>21000000</v>
      </c>
      <c r="G139" s="5">
        <v>21000000</v>
      </c>
      <c r="H139" s="5">
        <f t="shared" si="1"/>
        <v>0</v>
      </c>
      <c r="J139" s="25">
        <f t="shared" si="2"/>
        <v>1</v>
      </c>
      <c r="K139" s="5">
        <f t="shared" si="3"/>
        <v>4000000</v>
      </c>
      <c r="L139" s="5">
        <f t="shared" si="4"/>
        <v>4000000</v>
      </c>
    </row>
    <row r="140" spans="1:12" ht="15.75" customHeight="1" x14ac:dyDescent="0.25">
      <c r="A140" s="109" t="s">
        <v>742</v>
      </c>
      <c r="B140" s="25">
        <v>2</v>
      </c>
      <c r="C140" s="111">
        <v>43124</v>
      </c>
      <c r="D140" s="1" t="s">
        <v>543</v>
      </c>
      <c r="E140" s="109">
        <v>3135609642</v>
      </c>
      <c r="F140" s="5">
        <v>24000000</v>
      </c>
      <c r="G140" s="5">
        <v>24000000</v>
      </c>
      <c r="H140" s="5">
        <f t="shared" si="1"/>
        <v>0</v>
      </c>
      <c r="J140" s="25">
        <f t="shared" si="2"/>
        <v>1</v>
      </c>
      <c r="K140" s="5">
        <f t="shared" si="3"/>
        <v>1000000</v>
      </c>
      <c r="L140" s="5">
        <f t="shared" si="4"/>
        <v>1000000</v>
      </c>
    </row>
    <row r="141" spans="1:12" ht="15.75" customHeight="1" x14ac:dyDescent="0.25">
      <c r="A141" s="109" t="s">
        <v>743</v>
      </c>
      <c r="B141" s="25">
        <v>2</v>
      </c>
      <c r="C141" s="111">
        <v>42489</v>
      </c>
      <c r="D141" s="1" t="s">
        <v>744</v>
      </c>
      <c r="E141" s="109">
        <v>3015137819</v>
      </c>
      <c r="F141" s="5">
        <v>20000000</v>
      </c>
      <c r="G141" s="5">
        <v>20000000</v>
      </c>
      <c r="H141" s="5">
        <f t="shared" si="1"/>
        <v>0</v>
      </c>
      <c r="J141" s="25">
        <f t="shared" si="2"/>
        <v>1</v>
      </c>
      <c r="K141" s="5">
        <f t="shared" si="3"/>
        <v>5000000</v>
      </c>
      <c r="L141" s="5">
        <f t="shared" si="4"/>
        <v>5000000</v>
      </c>
    </row>
    <row r="142" spans="1:12" ht="15.75" customHeight="1" x14ac:dyDescent="0.25">
      <c r="A142" s="109" t="s">
        <v>745</v>
      </c>
      <c r="B142" s="25">
        <v>2</v>
      </c>
      <c r="C142" s="111">
        <v>42489</v>
      </c>
      <c r="D142" s="1" t="s">
        <v>744</v>
      </c>
      <c r="E142" s="109">
        <v>3015137819</v>
      </c>
      <c r="F142" s="5">
        <v>20000000</v>
      </c>
      <c r="G142" s="5">
        <v>20000000</v>
      </c>
      <c r="H142" s="5">
        <f t="shared" si="1"/>
        <v>0</v>
      </c>
      <c r="J142" s="25">
        <f t="shared" si="2"/>
        <v>1</v>
      </c>
      <c r="K142" s="5">
        <f t="shared" si="3"/>
        <v>5000000</v>
      </c>
      <c r="L142" s="5">
        <f t="shared" si="4"/>
        <v>5000000</v>
      </c>
    </row>
    <row r="143" spans="1:12" ht="15.75" customHeight="1" x14ac:dyDescent="0.25">
      <c r="A143" s="109" t="s">
        <v>746</v>
      </c>
      <c r="B143" s="25">
        <v>2</v>
      </c>
      <c r="C143" s="111">
        <v>42490</v>
      </c>
      <c r="D143" s="1" t="s">
        <v>747</v>
      </c>
      <c r="E143" s="109">
        <v>3155358038</v>
      </c>
      <c r="F143" s="5">
        <v>20000000</v>
      </c>
      <c r="G143" s="5">
        <v>20000000</v>
      </c>
      <c r="H143" s="5">
        <f t="shared" si="1"/>
        <v>0</v>
      </c>
      <c r="J143" s="25">
        <f t="shared" si="2"/>
        <v>1</v>
      </c>
      <c r="K143" s="5">
        <f t="shared" si="3"/>
        <v>5000000</v>
      </c>
      <c r="L143" s="5">
        <f t="shared" si="4"/>
        <v>5000000</v>
      </c>
    </row>
    <row r="144" spans="1:12" ht="15.75" customHeight="1" x14ac:dyDescent="0.25">
      <c r="A144" s="109" t="s">
        <v>748</v>
      </c>
      <c r="B144" s="25">
        <v>2</v>
      </c>
      <c r="C144" s="112">
        <v>42718</v>
      </c>
      <c r="D144" s="1" t="s">
        <v>749</v>
      </c>
      <c r="E144" s="109">
        <v>3128412598</v>
      </c>
      <c r="F144" s="5">
        <v>21400000</v>
      </c>
      <c r="G144" s="5">
        <v>21402322</v>
      </c>
      <c r="H144" s="5">
        <f t="shared" si="1"/>
        <v>-2322</v>
      </c>
      <c r="J144" s="25">
        <f t="shared" si="2"/>
        <v>1</v>
      </c>
      <c r="K144" s="5">
        <f t="shared" si="3"/>
        <v>3600000</v>
      </c>
      <c r="L144" s="5">
        <f t="shared" si="4"/>
        <v>3597678</v>
      </c>
    </row>
    <row r="145" spans="1:12" ht="15.75" customHeight="1" x14ac:dyDescent="0.25">
      <c r="A145" s="109" t="s">
        <v>750</v>
      </c>
      <c r="B145" s="25">
        <v>2</v>
      </c>
      <c r="C145" s="111">
        <v>42506</v>
      </c>
      <c r="D145" s="1" t="s">
        <v>751</v>
      </c>
      <c r="E145" s="109">
        <v>3117597972</v>
      </c>
      <c r="F145" s="5">
        <v>21000000</v>
      </c>
      <c r="G145" s="5">
        <v>21000000</v>
      </c>
      <c r="H145" s="5">
        <f t="shared" si="1"/>
        <v>0</v>
      </c>
      <c r="J145" s="25">
        <f t="shared" si="2"/>
        <v>1</v>
      </c>
      <c r="K145" s="5">
        <f t="shared" si="3"/>
        <v>4000000</v>
      </c>
      <c r="L145" s="5">
        <f t="shared" si="4"/>
        <v>4000000</v>
      </c>
    </row>
    <row r="146" spans="1:12" ht="15.75" customHeight="1" x14ac:dyDescent="0.25">
      <c r="A146" s="109" t="s">
        <v>752</v>
      </c>
      <c r="B146" s="25">
        <v>2</v>
      </c>
      <c r="C146" s="112">
        <v>42731</v>
      </c>
      <c r="D146" s="1" t="s">
        <v>753</v>
      </c>
      <c r="E146" s="109" t="s">
        <v>754</v>
      </c>
      <c r="F146" s="5">
        <v>20000000</v>
      </c>
      <c r="G146" s="5">
        <v>20000000</v>
      </c>
      <c r="H146" s="5">
        <f t="shared" si="1"/>
        <v>0</v>
      </c>
      <c r="J146" s="25">
        <f t="shared" si="2"/>
        <v>1</v>
      </c>
      <c r="K146" s="5">
        <f t="shared" si="3"/>
        <v>5000000</v>
      </c>
      <c r="L146" s="5">
        <f t="shared" si="4"/>
        <v>5000000</v>
      </c>
    </row>
    <row r="147" spans="1:12" ht="15.75" customHeight="1" x14ac:dyDescent="0.25">
      <c r="A147" s="109" t="s">
        <v>755</v>
      </c>
      <c r="B147" s="25">
        <v>2</v>
      </c>
      <c r="C147" s="111">
        <v>42507</v>
      </c>
      <c r="D147" s="1" t="s">
        <v>756</v>
      </c>
      <c r="E147" s="109" t="s">
        <v>757</v>
      </c>
      <c r="F147" s="5">
        <v>20000000</v>
      </c>
      <c r="G147" s="5">
        <v>20000000</v>
      </c>
      <c r="H147" s="5">
        <f t="shared" si="1"/>
        <v>0</v>
      </c>
      <c r="J147" s="25">
        <f t="shared" si="2"/>
        <v>1</v>
      </c>
      <c r="K147" s="5">
        <f t="shared" si="3"/>
        <v>5000000</v>
      </c>
      <c r="L147" s="5">
        <f t="shared" si="4"/>
        <v>5000000</v>
      </c>
    </row>
    <row r="148" spans="1:12" ht="15.75" customHeight="1" x14ac:dyDescent="0.25">
      <c r="A148" s="109" t="s">
        <v>758</v>
      </c>
      <c r="B148" s="25">
        <v>2</v>
      </c>
      <c r="C148" s="111">
        <v>42858</v>
      </c>
      <c r="D148" s="1" t="s">
        <v>759</v>
      </c>
      <c r="E148" s="109">
        <v>3003264328</v>
      </c>
      <c r="F148" s="5">
        <v>21400000</v>
      </c>
      <c r="G148" s="5">
        <v>21400000</v>
      </c>
      <c r="H148" s="5">
        <f t="shared" si="1"/>
        <v>0</v>
      </c>
      <c r="J148" s="25">
        <f t="shared" si="2"/>
        <v>1</v>
      </c>
      <c r="K148" s="5">
        <f t="shared" si="3"/>
        <v>3600000</v>
      </c>
      <c r="L148" s="5">
        <f t="shared" si="4"/>
        <v>3600000</v>
      </c>
    </row>
    <row r="149" spans="1:12" ht="15.75" customHeight="1" x14ac:dyDescent="0.25">
      <c r="A149" s="109" t="s">
        <v>760</v>
      </c>
      <c r="B149" s="25">
        <v>2</v>
      </c>
      <c r="C149" s="111">
        <v>42497</v>
      </c>
      <c r="D149" s="1" t="s">
        <v>761</v>
      </c>
      <c r="E149" s="109">
        <v>3012178389</v>
      </c>
      <c r="F149" s="5">
        <v>21000000</v>
      </c>
      <c r="G149" s="5">
        <v>21000000</v>
      </c>
      <c r="H149" s="5">
        <f t="shared" si="1"/>
        <v>0</v>
      </c>
      <c r="J149" s="25">
        <f t="shared" si="2"/>
        <v>1</v>
      </c>
      <c r="K149" s="5">
        <f t="shared" si="3"/>
        <v>4000000</v>
      </c>
      <c r="L149" s="5">
        <f t="shared" si="4"/>
        <v>4000000</v>
      </c>
    </row>
    <row r="150" spans="1:12" ht="15.75" customHeight="1" x14ac:dyDescent="0.25">
      <c r="A150" s="109" t="s">
        <v>762</v>
      </c>
      <c r="B150" s="25">
        <v>1</v>
      </c>
      <c r="C150" s="111">
        <v>42594</v>
      </c>
      <c r="D150" s="1" t="s">
        <v>763</v>
      </c>
      <c r="E150" s="109">
        <v>3122439722</v>
      </c>
      <c r="F150" s="5">
        <v>15000000</v>
      </c>
      <c r="G150" s="5">
        <v>15000499</v>
      </c>
      <c r="H150" s="5">
        <f t="shared" si="1"/>
        <v>-499</v>
      </c>
      <c r="J150" s="25">
        <f t="shared" si="2"/>
        <v>1</v>
      </c>
      <c r="K150" s="5">
        <f t="shared" si="3"/>
        <v>10000000</v>
      </c>
      <c r="L150" s="5">
        <f t="shared" si="4"/>
        <v>9999501</v>
      </c>
    </row>
    <row r="151" spans="1:12" ht="15.75" customHeight="1" x14ac:dyDescent="0.25">
      <c r="A151" s="109" t="s">
        <v>764</v>
      </c>
      <c r="B151" s="25">
        <v>1</v>
      </c>
      <c r="C151" s="111">
        <v>42525</v>
      </c>
      <c r="D151" s="1" t="s">
        <v>765</v>
      </c>
      <c r="E151" s="109">
        <v>3173482408</v>
      </c>
      <c r="F151" s="5">
        <v>15000000</v>
      </c>
      <c r="G151" s="5">
        <v>15000000</v>
      </c>
      <c r="H151" s="5">
        <f t="shared" si="1"/>
        <v>0</v>
      </c>
      <c r="J151" s="25">
        <f t="shared" si="2"/>
        <v>1</v>
      </c>
      <c r="K151" s="5">
        <f t="shared" si="3"/>
        <v>10000000</v>
      </c>
      <c r="L151" s="5">
        <f t="shared" si="4"/>
        <v>10000000</v>
      </c>
    </row>
    <row r="152" spans="1:12" ht="15.75" customHeight="1" x14ac:dyDescent="0.25">
      <c r="A152" s="109" t="s">
        <v>766</v>
      </c>
      <c r="B152" s="25">
        <v>1</v>
      </c>
      <c r="C152" s="111">
        <v>42500</v>
      </c>
      <c r="D152" s="1" t="s">
        <v>767</v>
      </c>
      <c r="E152" s="109">
        <v>3185686451</v>
      </c>
      <c r="F152" s="5">
        <v>15000000</v>
      </c>
      <c r="G152" s="5">
        <v>15000000</v>
      </c>
      <c r="H152" s="5">
        <f t="shared" si="1"/>
        <v>0</v>
      </c>
      <c r="J152" s="25">
        <f t="shared" si="2"/>
        <v>1</v>
      </c>
      <c r="K152" s="5">
        <f t="shared" si="3"/>
        <v>10000000</v>
      </c>
      <c r="L152" s="5">
        <f t="shared" si="4"/>
        <v>10000000</v>
      </c>
    </row>
    <row r="153" spans="1:12" ht="15.75" customHeight="1" x14ac:dyDescent="0.25">
      <c r="A153" s="109" t="s">
        <v>768</v>
      </c>
      <c r="B153" s="25">
        <v>1</v>
      </c>
      <c r="C153" s="111">
        <v>42525</v>
      </c>
      <c r="D153" s="1" t="s">
        <v>769</v>
      </c>
      <c r="E153" s="109">
        <v>3187837663</v>
      </c>
      <c r="F153" s="5">
        <v>15000000</v>
      </c>
      <c r="G153" s="5">
        <v>15000000</v>
      </c>
      <c r="H153" s="5">
        <f t="shared" si="1"/>
        <v>0</v>
      </c>
      <c r="J153" s="25">
        <f t="shared" si="2"/>
        <v>1</v>
      </c>
      <c r="K153" s="5">
        <f t="shared" si="3"/>
        <v>10000000</v>
      </c>
      <c r="L153" s="5">
        <f t="shared" si="4"/>
        <v>10000000</v>
      </c>
    </row>
    <row r="154" spans="1:12" ht="15.75" customHeight="1" x14ac:dyDescent="0.25">
      <c r="A154" s="109" t="s">
        <v>770</v>
      </c>
      <c r="B154" s="25">
        <v>1</v>
      </c>
      <c r="C154" s="111">
        <v>42468</v>
      </c>
      <c r="D154" s="1" t="s">
        <v>771</v>
      </c>
      <c r="E154" s="109" t="s">
        <v>772</v>
      </c>
      <c r="F154" s="5">
        <v>15000000</v>
      </c>
      <c r="G154" s="5">
        <v>15000000</v>
      </c>
      <c r="H154" s="5">
        <f t="shared" si="1"/>
        <v>0</v>
      </c>
      <c r="J154" s="25">
        <f t="shared" si="2"/>
        <v>1</v>
      </c>
      <c r="K154" s="5">
        <f t="shared" si="3"/>
        <v>10000000</v>
      </c>
      <c r="L154" s="5">
        <f t="shared" si="4"/>
        <v>10000000</v>
      </c>
    </row>
    <row r="155" spans="1:12" ht="15.75" customHeight="1" x14ac:dyDescent="0.25">
      <c r="A155" s="109" t="s">
        <v>773</v>
      </c>
      <c r="B155" s="25">
        <v>1</v>
      </c>
      <c r="C155" s="111">
        <v>42478</v>
      </c>
      <c r="D155" s="1" t="s">
        <v>667</v>
      </c>
      <c r="E155" s="109" t="s">
        <v>668</v>
      </c>
      <c r="F155" s="5">
        <v>15000000</v>
      </c>
      <c r="G155" s="5">
        <v>15000000</v>
      </c>
      <c r="H155" s="5">
        <f t="shared" si="1"/>
        <v>0</v>
      </c>
      <c r="J155" s="25">
        <f t="shared" si="2"/>
        <v>1</v>
      </c>
      <c r="K155" s="5">
        <f t="shared" si="3"/>
        <v>10000000</v>
      </c>
      <c r="L155" s="5">
        <f t="shared" si="4"/>
        <v>10000000</v>
      </c>
    </row>
    <row r="156" spans="1:12" ht="15.75" customHeight="1" x14ac:dyDescent="0.25">
      <c r="A156" s="109" t="s">
        <v>774</v>
      </c>
      <c r="B156" s="25">
        <v>1</v>
      </c>
      <c r="C156" s="111">
        <v>42493</v>
      </c>
      <c r="D156" s="1" t="s">
        <v>775</v>
      </c>
      <c r="E156" s="109">
        <v>3136607854</v>
      </c>
      <c r="F156" s="5">
        <v>15000000</v>
      </c>
      <c r="G156" s="5">
        <v>15000000</v>
      </c>
      <c r="H156" s="5">
        <f t="shared" si="1"/>
        <v>0</v>
      </c>
      <c r="J156" s="25">
        <f t="shared" si="2"/>
        <v>1</v>
      </c>
      <c r="K156" s="5">
        <f t="shared" si="3"/>
        <v>10000000</v>
      </c>
      <c r="L156" s="5">
        <f t="shared" si="4"/>
        <v>10000000</v>
      </c>
    </row>
    <row r="157" spans="1:12" ht="15.75" customHeight="1" x14ac:dyDescent="0.25">
      <c r="A157" s="109" t="s">
        <v>776</v>
      </c>
      <c r="B157" s="25">
        <v>1</v>
      </c>
      <c r="C157" s="111">
        <v>42435</v>
      </c>
      <c r="D157" s="1" t="s">
        <v>777</v>
      </c>
      <c r="E157" s="109">
        <v>3103789746</v>
      </c>
      <c r="F157" s="5">
        <v>15000000</v>
      </c>
      <c r="G157" s="5">
        <v>15000000</v>
      </c>
      <c r="H157" s="5">
        <f t="shared" si="1"/>
        <v>0</v>
      </c>
      <c r="J157" s="25">
        <f t="shared" si="2"/>
        <v>1</v>
      </c>
      <c r="K157" s="5">
        <f t="shared" si="3"/>
        <v>10000000</v>
      </c>
      <c r="L157" s="5">
        <f t="shared" si="4"/>
        <v>10000000</v>
      </c>
    </row>
    <row r="158" spans="1:12" ht="15.75" customHeight="1" x14ac:dyDescent="0.25">
      <c r="A158" s="109" t="s">
        <v>778</v>
      </c>
      <c r="B158" s="25">
        <v>1</v>
      </c>
      <c r="C158" s="111">
        <v>43174</v>
      </c>
      <c r="D158" s="1" t="s">
        <v>779</v>
      </c>
      <c r="E158" s="109">
        <v>3007846521</v>
      </c>
      <c r="F158" s="5">
        <v>24000000</v>
      </c>
      <c r="G158" s="1">
        <v>0</v>
      </c>
      <c r="H158" s="5">
        <f t="shared" si="1"/>
        <v>24000000</v>
      </c>
      <c r="J158" s="25">
        <f t="shared" si="2"/>
        <v>1</v>
      </c>
      <c r="K158" s="5">
        <f t="shared" si="3"/>
        <v>1000000</v>
      </c>
      <c r="L158" s="5">
        <f t="shared" si="4"/>
        <v>25000000</v>
      </c>
    </row>
    <row r="159" spans="1:12" ht="15.75" customHeight="1" x14ac:dyDescent="0.25">
      <c r="A159" s="109" t="s">
        <v>780</v>
      </c>
      <c r="B159" s="25">
        <v>1</v>
      </c>
      <c r="C159" s="111">
        <v>42600</v>
      </c>
      <c r="D159" s="1" t="s">
        <v>781</v>
      </c>
      <c r="E159" s="109">
        <v>3007861298</v>
      </c>
      <c r="F159" s="5">
        <v>15000000</v>
      </c>
      <c r="G159" s="5">
        <v>15000000</v>
      </c>
      <c r="H159" s="5">
        <f t="shared" si="1"/>
        <v>0</v>
      </c>
      <c r="J159" s="25">
        <f t="shared" si="2"/>
        <v>1</v>
      </c>
      <c r="K159" s="5">
        <f t="shared" si="3"/>
        <v>10000000</v>
      </c>
      <c r="L159" s="5">
        <f t="shared" si="4"/>
        <v>10000000</v>
      </c>
    </row>
    <row r="160" spans="1:12" ht="15.75" customHeight="1" x14ac:dyDescent="0.25">
      <c r="A160" s="109" t="s">
        <v>782</v>
      </c>
      <c r="B160" s="25">
        <v>1</v>
      </c>
      <c r="C160" s="111">
        <v>42504</v>
      </c>
      <c r="D160" s="1" t="s">
        <v>783</v>
      </c>
      <c r="E160" s="109" t="s">
        <v>784</v>
      </c>
      <c r="F160" s="5">
        <v>15000000</v>
      </c>
      <c r="G160" s="5">
        <v>15000000</v>
      </c>
      <c r="H160" s="5">
        <f t="shared" si="1"/>
        <v>0</v>
      </c>
      <c r="J160" s="25">
        <f t="shared" si="2"/>
        <v>1</v>
      </c>
      <c r="K160" s="5">
        <f t="shared" si="3"/>
        <v>10000000</v>
      </c>
      <c r="L160" s="5">
        <f t="shared" si="4"/>
        <v>10000000</v>
      </c>
    </row>
    <row r="161" spans="1:12" ht="15.75" customHeight="1" x14ac:dyDescent="0.25">
      <c r="A161" s="109" t="s">
        <v>785</v>
      </c>
      <c r="B161" s="25">
        <v>1</v>
      </c>
      <c r="C161" s="111">
        <v>42595</v>
      </c>
      <c r="D161" s="1" t="s">
        <v>786</v>
      </c>
      <c r="E161" s="109">
        <v>3007699323</v>
      </c>
      <c r="F161" s="5">
        <v>15000000</v>
      </c>
      <c r="G161" s="5">
        <v>15000000</v>
      </c>
      <c r="H161" s="5">
        <f t="shared" si="1"/>
        <v>0</v>
      </c>
      <c r="J161" s="25">
        <f t="shared" si="2"/>
        <v>1</v>
      </c>
      <c r="K161" s="5">
        <f t="shared" si="3"/>
        <v>10000000</v>
      </c>
      <c r="L161" s="5">
        <f t="shared" si="4"/>
        <v>10000000</v>
      </c>
    </row>
    <row r="162" spans="1:12" ht="15.75" customHeight="1" x14ac:dyDescent="0.25">
      <c r="A162" s="109" t="s">
        <v>787</v>
      </c>
      <c r="B162" s="25">
        <v>1</v>
      </c>
      <c r="C162" s="111">
        <v>43202</v>
      </c>
      <c r="D162" s="1" t="s">
        <v>788</v>
      </c>
      <c r="E162" s="109" t="s">
        <v>789</v>
      </c>
      <c r="F162" s="5">
        <v>24000000</v>
      </c>
      <c r="G162" s="5">
        <v>24000000</v>
      </c>
      <c r="H162" s="5">
        <f t="shared" si="1"/>
        <v>0</v>
      </c>
      <c r="J162" s="25">
        <f t="shared" si="2"/>
        <v>1</v>
      </c>
      <c r="K162" s="5">
        <f t="shared" si="3"/>
        <v>1000000</v>
      </c>
      <c r="L162" s="5">
        <f t="shared" si="4"/>
        <v>1000000</v>
      </c>
    </row>
    <row r="163" spans="1:12" ht="15.75" customHeight="1" x14ac:dyDescent="0.25">
      <c r="A163" s="109" t="s">
        <v>790</v>
      </c>
      <c r="B163" s="25">
        <v>1</v>
      </c>
      <c r="C163" s="111">
        <v>42489</v>
      </c>
      <c r="D163" s="1" t="s">
        <v>791</v>
      </c>
      <c r="E163" s="109">
        <v>3128342132</v>
      </c>
      <c r="F163" s="5">
        <v>21000000</v>
      </c>
      <c r="G163" s="5">
        <v>21000000</v>
      </c>
      <c r="H163" s="5">
        <f t="shared" si="1"/>
        <v>0</v>
      </c>
      <c r="J163" s="25">
        <f t="shared" si="2"/>
        <v>1</v>
      </c>
      <c r="K163" s="5">
        <f t="shared" si="3"/>
        <v>4000000</v>
      </c>
      <c r="L163" s="5">
        <f t="shared" si="4"/>
        <v>4000000</v>
      </c>
    </row>
    <row r="164" spans="1:12" ht="15.75" customHeight="1" x14ac:dyDescent="0.25">
      <c r="A164" s="109" t="s">
        <v>792</v>
      </c>
      <c r="B164" s="25">
        <v>1</v>
      </c>
      <c r="C164" s="111">
        <v>42632</v>
      </c>
      <c r="D164" s="1" t="s">
        <v>793</v>
      </c>
      <c r="E164" s="109" t="s">
        <v>794</v>
      </c>
      <c r="F164" s="5">
        <v>21000000</v>
      </c>
      <c r="G164" s="5">
        <v>21000000</v>
      </c>
      <c r="H164" s="5">
        <f t="shared" si="1"/>
        <v>0</v>
      </c>
      <c r="J164" s="25">
        <f t="shared" si="2"/>
        <v>1</v>
      </c>
      <c r="K164" s="5">
        <f t="shared" si="3"/>
        <v>4000000</v>
      </c>
      <c r="L164" s="5">
        <f t="shared" si="4"/>
        <v>4000000</v>
      </c>
    </row>
    <row r="165" spans="1:12" ht="15.75" customHeight="1" x14ac:dyDescent="0.25">
      <c r="A165" s="109" t="s">
        <v>795</v>
      </c>
      <c r="B165" s="25">
        <v>1</v>
      </c>
      <c r="C165" s="111">
        <v>42600</v>
      </c>
      <c r="D165" s="1" t="s">
        <v>796</v>
      </c>
      <c r="E165" s="109">
        <v>3226013432</v>
      </c>
      <c r="F165" s="5">
        <v>15000000</v>
      </c>
      <c r="G165" s="5">
        <v>15000004</v>
      </c>
      <c r="H165" s="5">
        <f t="shared" si="1"/>
        <v>-4</v>
      </c>
      <c r="J165" s="25">
        <f t="shared" si="2"/>
        <v>1</v>
      </c>
      <c r="K165" s="5">
        <f t="shared" si="3"/>
        <v>10000000</v>
      </c>
      <c r="L165" s="5">
        <f t="shared" si="4"/>
        <v>9999996</v>
      </c>
    </row>
    <row r="166" spans="1:12" ht="15.75" customHeight="1" x14ac:dyDescent="0.25">
      <c r="A166" s="109" t="s">
        <v>797</v>
      </c>
      <c r="B166" s="25">
        <v>1</v>
      </c>
      <c r="C166" s="111">
        <v>42486</v>
      </c>
      <c r="D166" s="1" t="s">
        <v>798</v>
      </c>
      <c r="E166" s="109">
        <v>3013535885</v>
      </c>
      <c r="F166" s="5">
        <v>19000000</v>
      </c>
      <c r="G166" s="5">
        <v>19000000</v>
      </c>
      <c r="H166" s="5">
        <f t="shared" si="1"/>
        <v>0</v>
      </c>
      <c r="J166" s="25">
        <f t="shared" si="2"/>
        <v>1</v>
      </c>
      <c r="K166" s="5">
        <f t="shared" si="3"/>
        <v>6000000</v>
      </c>
      <c r="L166" s="5">
        <f t="shared" si="4"/>
        <v>6000000</v>
      </c>
    </row>
    <row r="167" spans="1:12" ht="15.75" customHeight="1" x14ac:dyDescent="0.25">
      <c r="A167" s="109" t="s">
        <v>799</v>
      </c>
      <c r="B167" s="25">
        <v>1</v>
      </c>
      <c r="C167" s="111">
        <v>42462</v>
      </c>
      <c r="D167" s="1" t="s">
        <v>800</v>
      </c>
      <c r="E167" s="109" t="s">
        <v>801</v>
      </c>
      <c r="F167" s="5">
        <v>19000000</v>
      </c>
      <c r="G167" s="5">
        <v>19000000</v>
      </c>
      <c r="H167" s="5">
        <f t="shared" si="1"/>
        <v>0</v>
      </c>
      <c r="J167" s="25">
        <f t="shared" si="2"/>
        <v>1</v>
      </c>
      <c r="K167" s="5">
        <f t="shared" si="3"/>
        <v>6000000</v>
      </c>
      <c r="L167" s="5">
        <f t="shared" si="4"/>
        <v>6000000</v>
      </c>
    </row>
    <row r="168" spans="1:12" ht="15.75" customHeight="1" x14ac:dyDescent="0.25">
      <c r="A168" s="109" t="s">
        <v>802</v>
      </c>
      <c r="B168" s="25">
        <v>1</v>
      </c>
      <c r="C168" s="112"/>
      <c r="E168" s="109"/>
      <c r="F168" s="5">
        <v>15000000</v>
      </c>
      <c r="G168" s="5">
        <v>15000000</v>
      </c>
      <c r="H168" s="5">
        <f t="shared" si="1"/>
        <v>0</v>
      </c>
      <c r="J168" s="25">
        <f t="shared" si="2"/>
        <v>1</v>
      </c>
      <c r="K168" s="5">
        <f t="shared" si="3"/>
        <v>10000000</v>
      </c>
      <c r="L168" s="5">
        <f t="shared" si="4"/>
        <v>10000000</v>
      </c>
    </row>
    <row r="169" spans="1:12" ht="15.75" customHeight="1" x14ac:dyDescent="0.25">
      <c r="A169" s="109" t="s">
        <v>803</v>
      </c>
      <c r="B169" s="25">
        <v>1</v>
      </c>
      <c r="C169" s="112">
        <v>42731</v>
      </c>
      <c r="D169" s="1" t="s">
        <v>804</v>
      </c>
      <c r="E169" s="109">
        <v>3103716243</v>
      </c>
      <c r="F169" s="5">
        <v>15000000</v>
      </c>
      <c r="G169" s="5">
        <v>15000000</v>
      </c>
      <c r="H169" s="5">
        <f t="shared" si="1"/>
        <v>0</v>
      </c>
      <c r="J169" s="25">
        <f t="shared" si="2"/>
        <v>1</v>
      </c>
      <c r="K169" s="5">
        <f t="shared" si="3"/>
        <v>10000000</v>
      </c>
      <c r="L169" s="5">
        <f t="shared" si="4"/>
        <v>10000000</v>
      </c>
    </row>
    <row r="170" spans="1:12" ht="15.75" customHeight="1" x14ac:dyDescent="0.25">
      <c r="A170" s="109" t="s">
        <v>805</v>
      </c>
      <c r="B170" s="25">
        <v>1</v>
      </c>
      <c r="C170" s="111">
        <v>42634</v>
      </c>
      <c r="D170" s="1" t="s">
        <v>793</v>
      </c>
      <c r="E170" s="109" t="s">
        <v>794</v>
      </c>
      <c r="F170" s="5">
        <v>21000000</v>
      </c>
      <c r="G170" s="5">
        <v>21000000</v>
      </c>
      <c r="H170" s="5">
        <f t="shared" si="1"/>
        <v>0</v>
      </c>
      <c r="J170" s="25">
        <f t="shared" si="2"/>
        <v>1</v>
      </c>
      <c r="K170" s="5">
        <f t="shared" si="3"/>
        <v>4000000</v>
      </c>
      <c r="L170" s="5">
        <f t="shared" si="4"/>
        <v>4000000</v>
      </c>
    </row>
    <row r="171" spans="1:12" ht="15.75" customHeight="1" x14ac:dyDescent="0.25">
      <c r="A171" s="109" t="s">
        <v>806</v>
      </c>
      <c r="B171" s="25">
        <v>1</v>
      </c>
      <c r="C171" s="111">
        <v>42506</v>
      </c>
      <c r="D171" s="1" t="s">
        <v>807</v>
      </c>
      <c r="E171" s="109">
        <v>3183929085</v>
      </c>
      <c r="F171" s="5">
        <v>15000000</v>
      </c>
      <c r="G171" s="5">
        <v>15000000</v>
      </c>
      <c r="H171" s="5">
        <f t="shared" si="1"/>
        <v>0</v>
      </c>
      <c r="J171" s="25">
        <f t="shared" si="2"/>
        <v>1</v>
      </c>
      <c r="K171" s="5">
        <f t="shared" si="3"/>
        <v>10000000</v>
      </c>
      <c r="L171" s="5">
        <f t="shared" si="4"/>
        <v>10000000</v>
      </c>
    </row>
    <row r="172" spans="1:12" ht="15.75" customHeight="1" x14ac:dyDescent="0.25">
      <c r="A172" s="109" t="s">
        <v>808</v>
      </c>
      <c r="B172" s="25">
        <v>1</v>
      </c>
      <c r="C172" s="111">
        <v>43554</v>
      </c>
      <c r="D172" s="1" t="s">
        <v>809</v>
      </c>
      <c r="E172" s="109">
        <v>3015252980</v>
      </c>
      <c r="F172" s="5">
        <v>25000000</v>
      </c>
      <c r="G172" s="5">
        <v>25000000</v>
      </c>
      <c r="H172" s="5">
        <f t="shared" si="1"/>
        <v>0</v>
      </c>
      <c r="J172" s="25">
        <f t="shared" si="2"/>
        <v>0</v>
      </c>
      <c r="K172" s="5">
        <f t="shared" si="3"/>
        <v>0</v>
      </c>
      <c r="L172" s="5">
        <f t="shared" si="4"/>
        <v>0</v>
      </c>
    </row>
    <row r="173" spans="1:12" ht="15.75" customHeight="1" x14ac:dyDescent="0.25">
      <c r="A173" s="109" t="s">
        <v>810</v>
      </c>
      <c r="B173" s="25">
        <v>1</v>
      </c>
      <c r="C173" s="111">
        <v>43904</v>
      </c>
      <c r="D173" s="1" t="s">
        <v>811</v>
      </c>
      <c r="E173" s="109">
        <v>3193400056</v>
      </c>
      <c r="F173" s="5">
        <v>25000000</v>
      </c>
      <c r="G173" s="5">
        <v>14900000</v>
      </c>
      <c r="H173" s="5">
        <f t="shared" si="1"/>
        <v>10100000</v>
      </c>
      <c r="J173" s="25">
        <f t="shared" si="2"/>
        <v>0</v>
      </c>
      <c r="K173" s="5">
        <f t="shared" si="3"/>
        <v>0</v>
      </c>
      <c r="L173" s="5">
        <f t="shared" si="4"/>
        <v>10100000</v>
      </c>
    </row>
    <row r="174" spans="1:12" ht="15.75" customHeight="1" x14ac:dyDescent="0.25">
      <c r="A174" s="109" t="s">
        <v>812</v>
      </c>
      <c r="B174" s="25">
        <v>1</v>
      </c>
      <c r="C174" s="112">
        <v>42731</v>
      </c>
      <c r="D174" s="1" t="s">
        <v>471</v>
      </c>
      <c r="E174" s="109">
        <v>3128342384</v>
      </c>
      <c r="F174" s="5">
        <v>15000000</v>
      </c>
      <c r="G174" s="5">
        <v>15000000</v>
      </c>
      <c r="H174" s="5">
        <f t="shared" si="1"/>
        <v>0</v>
      </c>
      <c r="J174" s="25">
        <f t="shared" si="2"/>
        <v>1</v>
      </c>
      <c r="K174" s="5">
        <f t="shared" si="3"/>
        <v>10000000</v>
      </c>
      <c r="L174" s="5">
        <f t="shared" si="4"/>
        <v>10000000</v>
      </c>
    </row>
    <row r="175" spans="1:12" ht="15.75" customHeight="1" x14ac:dyDescent="0.25">
      <c r="A175" s="109" t="s">
        <v>813</v>
      </c>
      <c r="B175" s="25">
        <v>1</v>
      </c>
      <c r="C175" s="111">
        <v>43216</v>
      </c>
      <c r="D175" s="1" t="s">
        <v>814</v>
      </c>
      <c r="E175" s="109">
        <v>3147907697</v>
      </c>
      <c r="F175" s="5">
        <v>24000000</v>
      </c>
      <c r="G175" s="5">
        <v>24000000</v>
      </c>
      <c r="H175" s="5">
        <f t="shared" si="1"/>
        <v>0</v>
      </c>
      <c r="J175" s="25">
        <f t="shared" si="2"/>
        <v>1</v>
      </c>
      <c r="K175" s="5">
        <f t="shared" si="3"/>
        <v>1000000</v>
      </c>
      <c r="L175" s="5">
        <f t="shared" si="4"/>
        <v>1000000</v>
      </c>
    </row>
    <row r="176" spans="1:12" ht="15.75" customHeight="1" x14ac:dyDescent="0.25">
      <c r="A176" s="109" t="s">
        <v>815</v>
      </c>
      <c r="B176" s="25">
        <v>1</v>
      </c>
      <c r="C176" s="111">
        <v>43274</v>
      </c>
      <c r="D176" s="1" t="s">
        <v>816</v>
      </c>
      <c r="E176" s="109">
        <v>3003041776</v>
      </c>
      <c r="F176" s="5">
        <v>24000000</v>
      </c>
      <c r="G176" s="5">
        <v>24011000</v>
      </c>
      <c r="H176" s="5">
        <f t="shared" si="1"/>
        <v>-11000</v>
      </c>
      <c r="J176" s="25">
        <f t="shared" si="2"/>
        <v>1</v>
      </c>
      <c r="K176" s="5">
        <f t="shared" si="3"/>
        <v>1000000</v>
      </c>
      <c r="L176" s="5">
        <f t="shared" si="4"/>
        <v>989000</v>
      </c>
    </row>
    <row r="177" spans="1:12" ht="15.75" customHeight="1" x14ac:dyDescent="0.25">
      <c r="A177" s="109" t="s">
        <v>817</v>
      </c>
      <c r="B177" s="25">
        <v>1</v>
      </c>
      <c r="C177" s="111">
        <v>42452</v>
      </c>
      <c r="D177" s="1" t="s">
        <v>818</v>
      </c>
      <c r="E177" s="109">
        <v>3218015108</v>
      </c>
      <c r="F177" s="5">
        <v>19000000</v>
      </c>
      <c r="G177" s="5">
        <v>19009663</v>
      </c>
      <c r="H177" s="5">
        <f t="shared" si="1"/>
        <v>-9663</v>
      </c>
      <c r="J177" s="25">
        <f t="shared" si="2"/>
        <v>1</v>
      </c>
      <c r="K177" s="5">
        <f t="shared" si="3"/>
        <v>6000000</v>
      </c>
      <c r="L177" s="5">
        <f t="shared" si="4"/>
        <v>5990337</v>
      </c>
    </row>
    <row r="178" spans="1:12" ht="15.75" customHeight="1" x14ac:dyDescent="0.25">
      <c r="A178" s="109" t="s">
        <v>819</v>
      </c>
      <c r="B178" s="25">
        <v>1</v>
      </c>
      <c r="C178" s="111">
        <v>42440</v>
      </c>
      <c r="D178" s="1" t="s">
        <v>820</v>
      </c>
      <c r="E178" s="109" t="s">
        <v>821</v>
      </c>
      <c r="F178" s="5">
        <v>19000000</v>
      </c>
      <c r="G178" s="5">
        <v>19000008</v>
      </c>
      <c r="H178" s="5">
        <f t="shared" si="1"/>
        <v>-8</v>
      </c>
      <c r="J178" s="25">
        <f t="shared" si="2"/>
        <v>1</v>
      </c>
      <c r="K178" s="5">
        <f t="shared" si="3"/>
        <v>6000000</v>
      </c>
      <c r="L178" s="5">
        <f t="shared" si="4"/>
        <v>5999992</v>
      </c>
    </row>
    <row r="179" spans="1:12" ht="15.75" customHeight="1" x14ac:dyDescent="0.25">
      <c r="A179" s="109" t="s">
        <v>822</v>
      </c>
      <c r="B179" s="25">
        <v>1</v>
      </c>
      <c r="C179" s="111">
        <v>42599</v>
      </c>
      <c r="D179" s="1" t="s">
        <v>823</v>
      </c>
      <c r="E179" s="109">
        <v>3103048450</v>
      </c>
      <c r="F179" s="5">
        <v>21000000</v>
      </c>
      <c r="G179" s="5">
        <v>21000000</v>
      </c>
      <c r="H179" s="5">
        <f t="shared" si="1"/>
        <v>0</v>
      </c>
      <c r="J179" s="25">
        <f t="shared" si="2"/>
        <v>1</v>
      </c>
      <c r="K179" s="5">
        <f t="shared" si="3"/>
        <v>4000000</v>
      </c>
      <c r="L179" s="5">
        <f t="shared" si="4"/>
        <v>4000000</v>
      </c>
    </row>
    <row r="180" spans="1:12" ht="15.75" customHeight="1" x14ac:dyDescent="0.25">
      <c r="A180" s="109" t="s">
        <v>824</v>
      </c>
      <c r="B180" s="25">
        <v>2</v>
      </c>
      <c r="C180" s="111">
        <v>44042</v>
      </c>
      <c r="D180" s="1" t="s">
        <v>825</v>
      </c>
      <c r="E180" s="109">
        <v>3108318313</v>
      </c>
      <c r="F180" s="5">
        <v>25000000</v>
      </c>
      <c r="G180" s="5">
        <v>25000000</v>
      </c>
      <c r="H180" s="5">
        <f t="shared" si="1"/>
        <v>0</v>
      </c>
      <c r="J180" s="25">
        <f t="shared" si="2"/>
        <v>0</v>
      </c>
      <c r="K180" s="5">
        <f t="shared" si="3"/>
        <v>0</v>
      </c>
      <c r="L180" s="5">
        <f t="shared" si="4"/>
        <v>0</v>
      </c>
    </row>
    <row r="181" spans="1:12" ht="15.75" customHeight="1" x14ac:dyDescent="0.25">
      <c r="A181" s="109" t="s">
        <v>826</v>
      </c>
      <c r="B181" s="25">
        <v>2</v>
      </c>
      <c r="C181" s="112">
        <v>44165</v>
      </c>
      <c r="D181" s="1" t="s">
        <v>827</v>
      </c>
      <c r="E181" s="109">
        <v>3013111127</v>
      </c>
      <c r="F181" s="5">
        <v>25000000</v>
      </c>
      <c r="G181" s="5">
        <v>12245466</v>
      </c>
      <c r="H181" s="5">
        <f t="shared" si="1"/>
        <v>12754534</v>
      </c>
      <c r="J181" s="25">
        <f t="shared" si="2"/>
        <v>0</v>
      </c>
      <c r="K181" s="5">
        <f t="shared" si="3"/>
        <v>0</v>
      </c>
      <c r="L181" s="5">
        <f t="shared" si="4"/>
        <v>12754534</v>
      </c>
    </row>
    <row r="182" spans="1:12" ht="15.75" customHeight="1" x14ac:dyDescent="0.25">
      <c r="A182" s="109" t="s">
        <v>828</v>
      </c>
      <c r="B182" s="25">
        <v>2</v>
      </c>
      <c r="C182" s="111">
        <v>44426</v>
      </c>
      <c r="D182" s="1" t="s">
        <v>829</v>
      </c>
      <c r="E182" s="109">
        <v>3006149098</v>
      </c>
      <c r="F182" s="5">
        <v>25000000</v>
      </c>
      <c r="G182" s="5">
        <v>6000000</v>
      </c>
      <c r="H182" s="5">
        <f t="shared" si="1"/>
        <v>19000000</v>
      </c>
      <c r="J182" s="25">
        <f t="shared" si="2"/>
        <v>0</v>
      </c>
      <c r="K182" s="5">
        <f t="shared" si="3"/>
        <v>0</v>
      </c>
      <c r="L182" s="5">
        <f t="shared" si="4"/>
        <v>19000000</v>
      </c>
    </row>
    <row r="183" spans="1:12" ht="15.75" customHeight="1" x14ac:dyDescent="0.25">
      <c r="A183" s="109" t="s">
        <v>830</v>
      </c>
      <c r="B183" s="25">
        <v>2</v>
      </c>
      <c r="C183" s="112">
        <v>44551</v>
      </c>
      <c r="D183" s="1" t="s">
        <v>831</v>
      </c>
      <c r="E183" s="109" t="s">
        <v>832</v>
      </c>
      <c r="F183" s="5">
        <v>25000000</v>
      </c>
      <c r="G183" s="1">
        <v>0</v>
      </c>
      <c r="H183" s="5">
        <f t="shared" si="1"/>
        <v>25000000</v>
      </c>
      <c r="J183" s="25">
        <f t="shared" si="2"/>
        <v>0</v>
      </c>
      <c r="K183" s="5">
        <f t="shared" si="3"/>
        <v>0</v>
      </c>
      <c r="L183" s="5">
        <f t="shared" si="4"/>
        <v>25000000</v>
      </c>
    </row>
    <row r="184" spans="1:12" ht="15.75" customHeight="1" x14ac:dyDescent="0.25">
      <c r="A184" s="109" t="s">
        <v>833</v>
      </c>
      <c r="B184" s="25">
        <v>2</v>
      </c>
      <c r="C184" s="111">
        <v>43347</v>
      </c>
      <c r="D184" s="1" t="s">
        <v>834</v>
      </c>
      <c r="E184" s="109">
        <v>3207702934</v>
      </c>
      <c r="F184" s="5">
        <v>25000000</v>
      </c>
      <c r="G184" s="5">
        <v>25000000</v>
      </c>
      <c r="H184" s="5">
        <f t="shared" si="1"/>
        <v>0</v>
      </c>
      <c r="J184" s="25">
        <f t="shared" si="2"/>
        <v>0</v>
      </c>
      <c r="K184" s="5">
        <f t="shared" si="3"/>
        <v>0</v>
      </c>
      <c r="L184" s="5">
        <f t="shared" si="4"/>
        <v>0</v>
      </c>
    </row>
    <row r="185" spans="1:12" ht="15.75" customHeight="1" x14ac:dyDescent="0.25">
      <c r="A185" s="109" t="s">
        <v>835</v>
      </c>
      <c r="B185" s="25">
        <v>2</v>
      </c>
      <c r="C185" s="112">
        <v>44130</v>
      </c>
      <c r="D185" s="1" t="s">
        <v>836</v>
      </c>
      <c r="E185" s="109">
        <v>3128916875</v>
      </c>
      <c r="F185" s="5">
        <v>25000000</v>
      </c>
      <c r="G185" s="5">
        <v>11000000</v>
      </c>
      <c r="H185" s="5">
        <f t="shared" si="1"/>
        <v>14000000</v>
      </c>
      <c r="J185" s="25">
        <f t="shared" si="2"/>
        <v>0</v>
      </c>
      <c r="K185" s="5">
        <f t="shared" si="3"/>
        <v>0</v>
      </c>
      <c r="L185" s="5">
        <f t="shared" si="4"/>
        <v>14000000</v>
      </c>
    </row>
    <row r="186" spans="1:12" ht="15.75" customHeight="1" x14ac:dyDescent="0.25">
      <c r="A186" s="109" t="s">
        <v>837</v>
      </c>
      <c r="B186" s="25">
        <v>2</v>
      </c>
      <c r="C186" s="111">
        <v>44370</v>
      </c>
      <c r="D186" s="1" t="s">
        <v>838</v>
      </c>
      <c r="E186" s="109">
        <v>3128332307</v>
      </c>
      <c r="F186" s="5">
        <v>25000000</v>
      </c>
      <c r="G186" s="1">
        <v>0</v>
      </c>
      <c r="H186" s="5">
        <f t="shared" si="1"/>
        <v>25000000</v>
      </c>
      <c r="J186" s="25">
        <f t="shared" si="2"/>
        <v>0</v>
      </c>
      <c r="K186" s="5">
        <f t="shared" si="3"/>
        <v>0</v>
      </c>
      <c r="L186" s="5">
        <f t="shared" si="4"/>
        <v>25000000</v>
      </c>
    </row>
    <row r="187" spans="1:12" ht="15.75" customHeight="1" x14ac:dyDescent="0.25">
      <c r="A187" s="109" t="s">
        <v>839</v>
      </c>
      <c r="B187" s="25">
        <v>2</v>
      </c>
      <c r="C187" s="111">
        <v>44362</v>
      </c>
      <c r="D187" s="1" t="s">
        <v>840</v>
      </c>
      <c r="E187" s="109">
        <v>3022928762</v>
      </c>
      <c r="F187" s="5">
        <v>23000000</v>
      </c>
      <c r="G187" s="5">
        <v>23000000</v>
      </c>
      <c r="H187" s="5">
        <f t="shared" si="1"/>
        <v>0</v>
      </c>
      <c r="J187" s="25">
        <f t="shared" si="2"/>
        <v>1</v>
      </c>
      <c r="K187" s="5">
        <f t="shared" si="3"/>
        <v>2000000</v>
      </c>
      <c r="L187" s="5">
        <f t="shared" si="4"/>
        <v>2000000</v>
      </c>
    </row>
    <row r="188" spans="1:12" ht="15.75" customHeight="1" x14ac:dyDescent="0.25">
      <c r="A188" s="109" t="s">
        <v>841</v>
      </c>
      <c r="B188" s="25">
        <v>2</v>
      </c>
      <c r="C188" s="111">
        <v>43129</v>
      </c>
      <c r="D188" s="1" t="s">
        <v>536</v>
      </c>
      <c r="E188" s="109" t="s">
        <v>720</v>
      </c>
      <c r="F188" s="5">
        <v>24000000</v>
      </c>
      <c r="G188" s="1">
        <v>0</v>
      </c>
      <c r="H188" s="5">
        <f t="shared" si="1"/>
        <v>24000000</v>
      </c>
      <c r="J188" s="25">
        <f t="shared" si="2"/>
        <v>1</v>
      </c>
      <c r="K188" s="5">
        <f t="shared" si="3"/>
        <v>1000000</v>
      </c>
      <c r="L188" s="5">
        <f t="shared" si="4"/>
        <v>25000000</v>
      </c>
    </row>
    <row r="189" spans="1:12" ht="15.75" customHeight="1" x14ac:dyDescent="0.25">
      <c r="A189" s="109" t="s">
        <v>842</v>
      </c>
      <c r="B189" s="25">
        <v>2</v>
      </c>
      <c r="C189" s="111">
        <v>44384</v>
      </c>
      <c r="D189" s="1" t="s">
        <v>843</v>
      </c>
      <c r="E189" s="109">
        <v>3005284537</v>
      </c>
      <c r="F189" s="5">
        <v>25000000</v>
      </c>
      <c r="G189" s="5">
        <v>9600000</v>
      </c>
      <c r="H189" s="5">
        <f t="shared" si="1"/>
        <v>15400000</v>
      </c>
      <c r="J189" s="25">
        <f t="shared" si="2"/>
        <v>0</v>
      </c>
      <c r="K189" s="5">
        <f t="shared" si="3"/>
        <v>0</v>
      </c>
      <c r="L189" s="5">
        <f t="shared" si="4"/>
        <v>15400000</v>
      </c>
    </row>
    <row r="190" spans="1:12" ht="15.75" customHeight="1" x14ac:dyDescent="0.25">
      <c r="A190" s="109"/>
      <c r="B190" s="25"/>
      <c r="C190" s="112"/>
      <c r="D190" s="1" t="s">
        <v>844</v>
      </c>
      <c r="E190" s="109"/>
      <c r="F190" s="5"/>
      <c r="G190" s="5">
        <f>3531793521-3268320265</f>
        <v>263473256</v>
      </c>
      <c r="H190" s="5">
        <f t="shared" si="1"/>
        <v>-263473256</v>
      </c>
      <c r="J190" s="25"/>
      <c r="K190" s="5"/>
      <c r="L190" s="5">
        <f t="shared" si="4"/>
        <v>-263473256</v>
      </c>
    </row>
    <row r="191" spans="1:12" ht="15.75" customHeight="1" x14ac:dyDescent="0.25">
      <c r="A191" s="109"/>
      <c r="B191" s="25"/>
      <c r="C191" s="112"/>
      <c r="D191" s="1"/>
      <c r="E191" s="109"/>
      <c r="F191" s="5"/>
      <c r="G191" s="5"/>
      <c r="H191" s="5"/>
      <c r="J191" s="113"/>
      <c r="K191" s="113"/>
      <c r="L191" s="113"/>
    </row>
    <row r="192" spans="1:12" ht="15.75" customHeight="1" x14ac:dyDescent="0.25">
      <c r="A192" s="109"/>
      <c r="B192" s="25"/>
      <c r="C192" s="112"/>
      <c r="D192" s="1"/>
      <c r="E192" s="109"/>
      <c r="F192" s="5"/>
      <c r="G192" s="5"/>
      <c r="H192" s="5"/>
      <c r="J192" s="38">
        <f t="shared" ref="J192:L192" si="5">SUM(J195:J213)</f>
        <v>14</v>
      </c>
      <c r="K192" s="38">
        <f t="shared" si="5"/>
        <v>42000000</v>
      </c>
      <c r="L192" s="38">
        <f t="shared" si="5"/>
        <v>57799130</v>
      </c>
    </row>
    <row r="193" spans="1:12" ht="15.75" customHeight="1" x14ac:dyDescent="0.25">
      <c r="A193" s="109"/>
      <c r="B193" s="25"/>
      <c r="C193" s="112"/>
      <c r="D193" s="1"/>
      <c r="E193" s="109"/>
      <c r="F193" s="5"/>
      <c r="G193" s="5"/>
      <c r="H193" s="5"/>
      <c r="J193" s="50">
        <v>8000000</v>
      </c>
      <c r="K193" s="36"/>
      <c r="L193" s="36"/>
    </row>
    <row r="194" spans="1:12" ht="15.75" customHeight="1" x14ac:dyDescent="0.3">
      <c r="A194" s="114" t="s">
        <v>462</v>
      </c>
      <c r="B194" s="15" t="s">
        <v>463</v>
      </c>
      <c r="C194" s="6" t="s">
        <v>464</v>
      </c>
      <c r="D194" s="6" t="s">
        <v>465</v>
      </c>
      <c r="E194" s="114" t="s">
        <v>466</v>
      </c>
      <c r="F194" s="6" t="s">
        <v>467</v>
      </c>
      <c r="G194" s="6" t="s">
        <v>468</v>
      </c>
      <c r="H194" s="6" t="s">
        <v>469</v>
      </c>
      <c r="J194" s="55" t="s">
        <v>91</v>
      </c>
      <c r="K194" s="56" t="s">
        <v>94</v>
      </c>
      <c r="L194" s="55" t="s">
        <v>93</v>
      </c>
    </row>
    <row r="195" spans="1:12" ht="15.75" customHeight="1" x14ac:dyDescent="0.25">
      <c r="A195" s="109" t="s">
        <v>845</v>
      </c>
      <c r="B195" s="25">
        <v>1</v>
      </c>
      <c r="C195" s="111">
        <v>42451</v>
      </c>
      <c r="D195" s="1" t="s">
        <v>846</v>
      </c>
      <c r="E195" s="109">
        <v>3004651881</v>
      </c>
      <c r="F195" s="5">
        <v>5000000</v>
      </c>
      <c r="G195" s="5">
        <v>5000000</v>
      </c>
      <c r="H195" s="5">
        <f t="shared" ref="H195:H213" si="6">F195-G195</f>
        <v>0</v>
      </c>
      <c r="J195" s="25">
        <f t="shared" ref="J195:J213" si="7">IF(F195&lt;$J$193,1,0)</f>
        <v>1</v>
      </c>
      <c r="K195" s="5">
        <f t="shared" ref="K195:K213" si="8">($J$193-F195)*J195</f>
        <v>3000000</v>
      </c>
      <c r="L195" s="5">
        <f t="shared" ref="L195:L213" si="9">H195+K195</f>
        <v>3000000</v>
      </c>
    </row>
    <row r="196" spans="1:12" ht="15.75" customHeight="1" x14ac:dyDescent="0.25">
      <c r="A196" s="109" t="s">
        <v>847</v>
      </c>
      <c r="B196" s="25">
        <v>1</v>
      </c>
      <c r="C196" s="112">
        <v>42732</v>
      </c>
      <c r="D196" s="1" t="s">
        <v>848</v>
      </c>
      <c r="E196" s="109">
        <v>3154262626</v>
      </c>
      <c r="F196" s="5">
        <v>5000000</v>
      </c>
      <c r="G196" s="5">
        <v>5000000</v>
      </c>
      <c r="H196" s="5">
        <f t="shared" si="6"/>
        <v>0</v>
      </c>
      <c r="J196" s="25">
        <f t="shared" si="7"/>
        <v>1</v>
      </c>
      <c r="K196" s="5">
        <f t="shared" si="8"/>
        <v>3000000</v>
      </c>
      <c r="L196" s="5">
        <f t="shared" si="9"/>
        <v>3000000</v>
      </c>
    </row>
    <row r="197" spans="1:12" ht="15.75" customHeight="1" x14ac:dyDescent="0.25">
      <c r="A197" s="109" t="s">
        <v>849</v>
      </c>
      <c r="B197" s="25">
        <v>1</v>
      </c>
      <c r="C197" s="111">
        <v>42482</v>
      </c>
      <c r="D197" s="1" t="s">
        <v>850</v>
      </c>
      <c r="E197" s="109">
        <v>3127691318</v>
      </c>
      <c r="F197" s="5">
        <v>5000000</v>
      </c>
      <c r="G197" s="5">
        <v>5000000</v>
      </c>
      <c r="H197" s="5">
        <f t="shared" si="6"/>
        <v>0</v>
      </c>
      <c r="J197" s="25">
        <f t="shared" si="7"/>
        <v>1</v>
      </c>
      <c r="K197" s="5">
        <f t="shared" si="8"/>
        <v>3000000</v>
      </c>
      <c r="L197" s="5">
        <f t="shared" si="9"/>
        <v>3000000</v>
      </c>
    </row>
    <row r="198" spans="1:12" ht="15.75" customHeight="1" x14ac:dyDescent="0.25">
      <c r="A198" s="109" t="s">
        <v>851</v>
      </c>
      <c r="B198" s="25">
        <v>1</v>
      </c>
      <c r="C198" s="112">
        <v>42731</v>
      </c>
      <c r="D198" s="1" t="s">
        <v>565</v>
      </c>
      <c r="E198" s="109">
        <v>3154262626</v>
      </c>
      <c r="F198" s="5">
        <v>5000000</v>
      </c>
      <c r="G198" s="5">
        <v>5000000</v>
      </c>
      <c r="H198" s="5">
        <f t="shared" si="6"/>
        <v>0</v>
      </c>
      <c r="J198" s="25">
        <f t="shared" si="7"/>
        <v>1</v>
      </c>
      <c r="K198" s="5">
        <f t="shared" si="8"/>
        <v>3000000</v>
      </c>
      <c r="L198" s="5">
        <f t="shared" si="9"/>
        <v>3000000</v>
      </c>
    </row>
    <row r="199" spans="1:12" ht="15.75" customHeight="1" x14ac:dyDescent="0.25">
      <c r="A199" s="109" t="s">
        <v>852</v>
      </c>
      <c r="B199" s="25">
        <v>1</v>
      </c>
      <c r="C199" s="111">
        <v>42435</v>
      </c>
      <c r="D199" s="1" t="s">
        <v>853</v>
      </c>
      <c r="E199" s="109">
        <v>3128297136</v>
      </c>
      <c r="F199" s="5">
        <v>5000000</v>
      </c>
      <c r="G199" s="5">
        <v>5000000</v>
      </c>
      <c r="H199" s="5">
        <f t="shared" si="6"/>
        <v>0</v>
      </c>
      <c r="J199" s="25">
        <f t="shared" si="7"/>
        <v>1</v>
      </c>
      <c r="K199" s="5">
        <f t="shared" si="8"/>
        <v>3000000</v>
      </c>
      <c r="L199" s="5">
        <f t="shared" si="9"/>
        <v>3000000</v>
      </c>
    </row>
    <row r="200" spans="1:12" ht="15.75" customHeight="1" x14ac:dyDescent="0.25">
      <c r="A200" s="109" t="s">
        <v>854</v>
      </c>
      <c r="B200" s="25">
        <v>1</v>
      </c>
      <c r="C200" s="111">
        <v>44383</v>
      </c>
      <c r="D200" s="1" t="s">
        <v>855</v>
      </c>
      <c r="E200" s="109"/>
      <c r="F200" s="5">
        <v>8000000</v>
      </c>
      <c r="G200" s="1">
        <v>0</v>
      </c>
      <c r="H200" s="5">
        <f t="shared" si="6"/>
        <v>8000000</v>
      </c>
      <c r="J200" s="25">
        <f t="shared" si="7"/>
        <v>0</v>
      </c>
      <c r="K200" s="5">
        <f t="shared" si="8"/>
        <v>0</v>
      </c>
      <c r="L200" s="5">
        <f t="shared" si="9"/>
        <v>8000000</v>
      </c>
    </row>
    <row r="201" spans="1:12" ht="15.75" customHeight="1" x14ac:dyDescent="0.25">
      <c r="A201" s="109" t="s">
        <v>856</v>
      </c>
      <c r="B201" s="25">
        <v>1</v>
      </c>
      <c r="C201" s="111"/>
      <c r="D201" s="1"/>
      <c r="E201" s="109"/>
      <c r="F201" s="5">
        <v>8000000</v>
      </c>
      <c r="G201" s="5">
        <v>0</v>
      </c>
      <c r="H201" s="5">
        <f t="shared" si="6"/>
        <v>8000000</v>
      </c>
      <c r="J201" s="25">
        <f t="shared" si="7"/>
        <v>0</v>
      </c>
      <c r="K201" s="5">
        <f t="shared" si="8"/>
        <v>0</v>
      </c>
      <c r="L201" s="5">
        <f t="shared" si="9"/>
        <v>8000000</v>
      </c>
    </row>
    <row r="202" spans="1:12" ht="15.75" customHeight="1" x14ac:dyDescent="0.25">
      <c r="A202" s="109" t="s">
        <v>857</v>
      </c>
      <c r="B202" s="25">
        <v>2</v>
      </c>
      <c r="C202" s="111">
        <v>43570</v>
      </c>
      <c r="D202" s="1" t="s">
        <v>858</v>
      </c>
      <c r="E202" s="109">
        <v>3117038327</v>
      </c>
      <c r="F202" s="5">
        <v>8000000</v>
      </c>
      <c r="G202" s="5">
        <v>8000000</v>
      </c>
      <c r="H202" s="5">
        <f t="shared" si="6"/>
        <v>0</v>
      </c>
      <c r="J202" s="25">
        <f t="shared" si="7"/>
        <v>0</v>
      </c>
      <c r="K202" s="5">
        <f t="shared" si="8"/>
        <v>0</v>
      </c>
      <c r="L202" s="5">
        <f t="shared" si="9"/>
        <v>0</v>
      </c>
    </row>
    <row r="203" spans="1:12" ht="15.75" customHeight="1" x14ac:dyDescent="0.25">
      <c r="A203" s="109" t="s">
        <v>859</v>
      </c>
      <c r="B203" s="25">
        <v>2</v>
      </c>
      <c r="C203" s="111">
        <v>42441</v>
      </c>
      <c r="D203" s="1" t="s">
        <v>860</v>
      </c>
      <c r="E203" s="109">
        <v>3159280095</v>
      </c>
      <c r="F203" s="5">
        <v>5000000</v>
      </c>
      <c r="G203" s="5">
        <v>5000000</v>
      </c>
      <c r="H203" s="5">
        <f t="shared" si="6"/>
        <v>0</v>
      </c>
      <c r="J203" s="25">
        <f t="shared" si="7"/>
        <v>1</v>
      </c>
      <c r="K203" s="5">
        <f t="shared" si="8"/>
        <v>3000000</v>
      </c>
      <c r="L203" s="5">
        <f t="shared" si="9"/>
        <v>3000000</v>
      </c>
    </row>
    <row r="204" spans="1:12" ht="15.75" customHeight="1" x14ac:dyDescent="0.25">
      <c r="A204" s="109" t="s">
        <v>861</v>
      </c>
      <c r="B204" s="25">
        <v>2</v>
      </c>
      <c r="C204" s="112">
        <v>42731</v>
      </c>
      <c r="D204" s="1" t="s">
        <v>862</v>
      </c>
      <c r="E204" s="109">
        <v>3217108752</v>
      </c>
      <c r="F204" s="5">
        <v>5000000</v>
      </c>
      <c r="G204" s="5">
        <v>5000000</v>
      </c>
      <c r="H204" s="5">
        <f t="shared" si="6"/>
        <v>0</v>
      </c>
      <c r="J204" s="25">
        <f t="shared" si="7"/>
        <v>1</v>
      </c>
      <c r="K204" s="5">
        <f t="shared" si="8"/>
        <v>3000000</v>
      </c>
      <c r="L204" s="5">
        <f t="shared" si="9"/>
        <v>3000000</v>
      </c>
    </row>
    <row r="205" spans="1:12" ht="15.75" customHeight="1" x14ac:dyDescent="0.25">
      <c r="A205" s="109" t="s">
        <v>863</v>
      </c>
      <c r="B205" s="25">
        <v>1</v>
      </c>
      <c r="C205" s="111">
        <v>42452</v>
      </c>
      <c r="D205" s="1" t="s">
        <v>864</v>
      </c>
      <c r="E205" s="109">
        <v>3012569721</v>
      </c>
      <c r="F205" s="5">
        <v>5000000</v>
      </c>
      <c r="G205" s="5">
        <v>5000000</v>
      </c>
      <c r="H205" s="5">
        <f t="shared" si="6"/>
        <v>0</v>
      </c>
      <c r="J205" s="25">
        <f t="shared" si="7"/>
        <v>1</v>
      </c>
      <c r="K205" s="5">
        <f t="shared" si="8"/>
        <v>3000000</v>
      </c>
      <c r="L205" s="5">
        <f t="shared" si="9"/>
        <v>3000000</v>
      </c>
    </row>
    <row r="206" spans="1:12" ht="15.75" customHeight="1" x14ac:dyDescent="0.25">
      <c r="A206" s="109" t="s">
        <v>865</v>
      </c>
      <c r="B206" s="25">
        <v>1</v>
      </c>
      <c r="C206" s="111">
        <v>42489</v>
      </c>
      <c r="D206" s="1" t="s">
        <v>866</v>
      </c>
      <c r="E206" s="109">
        <v>3006191118</v>
      </c>
      <c r="F206" s="5">
        <v>5000000</v>
      </c>
      <c r="G206" s="5">
        <v>5000870</v>
      </c>
      <c r="H206" s="5">
        <f t="shared" si="6"/>
        <v>-870</v>
      </c>
      <c r="J206" s="25">
        <f t="shared" si="7"/>
        <v>1</v>
      </c>
      <c r="K206" s="5">
        <f t="shared" si="8"/>
        <v>3000000</v>
      </c>
      <c r="L206" s="5">
        <f t="shared" si="9"/>
        <v>2999130</v>
      </c>
    </row>
    <row r="207" spans="1:12" ht="15.75" customHeight="1" x14ac:dyDescent="0.25">
      <c r="A207" s="109" t="s">
        <v>867</v>
      </c>
      <c r="B207" s="25">
        <v>1</v>
      </c>
      <c r="C207" s="111">
        <v>42483</v>
      </c>
      <c r="D207" s="1" t="s">
        <v>868</v>
      </c>
      <c r="E207" s="109">
        <v>3128171384</v>
      </c>
      <c r="F207" s="5">
        <v>5000000</v>
      </c>
      <c r="G207" s="5">
        <v>5000000</v>
      </c>
      <c r="H207" s="5">
        <f t="shared" si="6"/>
        <v>0</v>
      </c>
      <c r="J207" s="25">
        <f t="shared" si="7"/>
        <v>1</v>
      </c>
      <c r="K207" s="5">
        <f t="shared" si="8"/>
        <v>3000000</v>
      </c>
      <c r="L207" s="5">
        <f t="shared" si="9"/>
        <v>3000000</v>
      </c>
    </row>
    <row r="208" spans="1:12" ht="15.75" customHeight="1" x14ac:dyDescent="0.25">
      <c r="A208" s="109" t="s">
        <v>869</v>
      </c>
      <c r="B208" s="25">
        <v>1</v>
      </c>
      <c r="C208" s="111">
        <v>42606</v>
      </c>
      <c r="D208" s="1" t="s">
        <v>870</v>
      </c>
      <c r="E208" s="109">
        <v>3148442896</v>
      </c>
      <c r="F208" s="5">
        <v>5000000</v>
      </c>
      <c r="G208" s="5">
        <v>5200000</v>
      </c>
      <c r="H208" s="5">
        <f t="shared" si="6"/>
        <v>-200000</v>
      </c>
      <c r="J208" s="25">
        <f t="shared" si="7"/>
        <v>1</v>
      </c>
      <c r="K208" s="5">
        <f t="shared" si="8"/>
        <v>3000000</v>
      </c>
      <c r="L208" s="5">
        <f t="shared" si="9"/>
        <v>2800000</v>
      </c>
    </row>
    <row r="209" spans="1:26" ht="15.75" customHeight="1" x14ac:dyDescent="0.25">
      <c r="A209" s="109" t="s">
        <v>871</v>
      </c>
      <c r="B209" s="25">
        <v>1</v>
      </c>
      <c r="C209" s="112">
        <v>42732</v>
      </c>
      <c r="D209" s="1" t="s">
        <v>872</v>
      </c>
      <c r="E209" s="109">
        <v>3217000080</v>
      </c>
      <c r="F209" s="5">
        <v>5000000</v>
      </c>
      <c r="G209" s="5">
        <v>5000000</v>
      </c>
      <c r="H209" s="5">
        <f t="shared" si="6"/>
        <v>0</v>
      </c>
      <c r="J209" s="25">
        <f t="shared" si="7"/>
        <v>1</v>
      </c>
      <c r="K209" s="5">
        <f t="shared" si="8"/>
        <v>3000000</v>
      </c>
      <c r="L209" s="5">
        <f t="shared" si="9"/>
        <v>3000000</v>
      </c>
    </row>
    <row r="210" spans="1:26" ht="15.75" customHeight="1" x14ac:dyDescent="0.25">
      <c r="A210" s="109" t="s">
        <v>873</v>
      </c>
      <c r="B210" s="25">
        <v>1</v>
      </c>
      <c r="C210" s="112">
        <v>42732</v>
      </c>
      <c r="D210" s="1" t="s">
        <v>565</v>
      </c>
      <c r="E210" s="109">
        <v>3154262626</v>
      </c>
      <c r="F210" s="5">
        <v>5000000</v>
      </c>
      <c r="G210" s="5">
        <v>5000000</v>
      </c>
      <c r="H210" s="5">
        <f t="shared" si="6"/>
        <v>0</v>
      </c>
      <c r="J210" s="25">
        <f t="shared" si="7"/>
        <v>1</v>
      </c>
      <c r="K210" s="5">
        <f t="shared" si="8"/>
        <v>3000000</v>
      </c>
      <c r="L210" s="5">
        <f t="shared" si="9"/>
        <v>3000000</v>
      </c>
    </row>
    <row r="211" spans="1:26" ht="15.75" customHeight="1" x14ac:dyDescent="0.25">
      <c r="A211" s="109" t="s">
        <v>874</v>
      </c>
      <c r="B211" s="25">
        <v>1</v>
      </c>
      <c r="C211" s="112">
        <v>44552</v>
      </c>
      <c r="D211" s="1" t="s">
        <v>875</v>
      </c>
      <c r="E211" s="109">
        <v>3216035320</v>
      </c>
      <c r="F211" s="5">
        <v>8000000</v>
      </c>
      <c r="G211" s="5">
        <v>8000000</v>
      </c>
      <c r="H211" s="5">
        <f t="shared" si="6"/>
        <v>0</v>
      </c>
      <c r="J211" s="25">
        <f t="shared" si="7"/>
        <v>0</v>
      </c>
      <c r="K211" s="5">
        <f t="shared" si="8"/>
        <v>0</v>
      </c>
      <c r="L211" s="5">
        <f t="shared" si="9"/>
        <v>0</v>
      </c>
    </row>
    <row r="212" spans="1:26" ht="15.75" customHeight="1" x14ac:dyDescent="0.25">
      <c r="A212" s="109" t="s">
        <v>876</v>
      </c>
      <c r="B212" s="25">
        <v>1</v>
      </c>
      <c r="C212" s="112">
        <v>44552</v>
      </c>
      <c r="D212" s="1" t="s">
        <v>875</v>
      </c>
      <c r="E212" s="109">
        <v>3216035320</v>
      </c>
      <c r="F212" s="5">
        <v>8000000</v>
      </c>
      <c r="G212" s="5">
        <v>8000000</v>
      </c>
      <c r="H212" s="5">
        <f t="shared" si="6"/>
        <v>0</v>
      </c>
      <c r="J212" s="25">
        <f t="shared" si="7"/>
        <v>0</v>
      </c>
      <c r="K212" s="5">
        <f t="shared" si="8"/>
        <v>0</v>
      </c>
      <c r="L212" s="5">
        <f t="shared" si="9"/>
        <v>0</v>
      </c>
    </row>
    <row r="213" spans="1:26" ht="15.75" customHeight="1" x14ac:dyDescent="0.25">
      <c r="A213" s="109" t="s">
        <v>877</v>
      </c>
      <c r="B213" s="25">
        <v>1</v>
      </c>
      <c r="C213" s="111">
        <v>42452</v>
      </c>
      <c r="D213" s="1" t="s">
        <v>878</v>
      </c>
      <c r="E213" s="109">
        <v>3136182178</v>
      </c>
      <c r="F213" s="5">
        <v>5000000</v>
      </c>
      <c r="G213" s="5">
        <v>5000000</v>
      </c>
      <c r="H213" s="5">
        <f t="shared" si="6"/>
        <v>0</v>
      </c>
      <c r="J213" s="25">
        <f t="shared" si="7"/>
        <v>1</v>
      </c>
      <c r="K213" s="5">
        <f t="shared" si="8"/>
        <v>3000000</v>
      </c>
      <c r="L213" s="5">
        <f t="shared" si="9"/>
        <v>3000000</v>
      </c>
    </row>
    <row r="214" spans="1:26" ht="15.75" customHeight="1" x14ac:dyDescent="0.3">
      <c r="A214" s="114"/>
      <c r="B214" s="15"/>
      <c r="C214" s="6"/>
      <c r="D214" s="6"/>
      <c r="E214" s="114"/>
      <c r="F214" s="7">
        <f t="shared" ref="F214:H214" si="10">SUM(F4:F213)</f>
        <v>3825600000</v>
      </c>
      <c r="G214" s="7">
        <f t="shared" si="10"/>
        <v>3531793521</v>
      </c>
      <c r="H214" s="7">
        <f t="shared" si="10"/>
        <v>293806479</v>
      </c>
      <c r="I214" s="6"/>
      <c r="J214" s="29">
        <f t="shared" ref="J214:L214" si="11">J192+J1</f>
        <v>178</v>
      </c>
      <c r="K214" s="7">
        <f t="shared" si="11"/>
        <v>976400000</v>
      </c>
      <c r="L214" s="7">
        <f t="shared" si="11"/>
        <v>1270206479</v>
      </c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109"/>
      <c r="B215" s="25"/>
      <c r="E215" s="109"/>
      <c r="J215" s="25"/>
    </row>
    <row r="216" spans="1:26" ht="15.75" customHeight="1" x14ac:dyDescent="0.25">
      <c r="A216" s="109"/>
      <c r="B216" s="25"/>
      <c r="E216" s="109"/>
      <c r="J216" s="25"/>
    </row>
    <row r="217" spans="1:26" ht="15.75" customHeight="1" x14ac:dyDescent="0.25">
      <c r="A217" s="109"/>
      <c r="B217" s="25"/>
      <c r="E217" s="109"/>
      <c r="J217" s="25"/>
    </row>
    <row r="218" spans="1:26" ht="15.75" customHeight="1" x14ac:dyDescent="0.25">
      <c r="A218" s="109"/>
      <c r="B218" s="25"/>
      <c r="E218" s="109"/>
      <c r="J218" s="25"/>
    </row>
    <row r="219" spans="1:26" ht="15.75" customHeight="1" x14ac:dyDescent="0.25">
      <c r="A219" s="109"/>
      <c r="B219" s="25"/>
      <c r="E219" s="109"/>
      <c r="J219" s="25"/>
    </row>
    <row r="220" spans="1:26" ht="15.75" customHeight="1" x14ac:dyDescent="0.25">
      <c r="A220" s="109"/>
      <c r="B220" s="25"/>
      <c r="E220" s="109"/>
      <c r="J220" s="25"/>
    </row>
    <row r="221" spans="1:26" ht="15.75" customHeight="1" x14ac:dyDescent="0.25">
      <c r="A221" s="109"/>
      <c r="B221" s="25"/>
      <c r="E221" s="109"/>
      <c r="J221" s="25"/>
    </row>
    <row r="222" spans="1:26" ht="15.75" customHeight="1" x14ac:dyDescent="0.25">
      <c r="A222" s="109"/>
      <c r="B222" s="25"/>
      <c r="E222" s="109"/>
      <c r="J222" s="25"/>
    </row>
    <row r="223" spans="1:26" ht="15.75" customHeight="1" x14ac:dyDescent="0.25">
      <c r="A223" s="109"/>
      <c r="B223" s="25"/>
      <c r="E223" s="109"/>
      <c r="J223" s="25"/>
    </row>
    <row r="224" spans="1:26" ht="15.75" customHeight="1" x14ac:dyDescent="0.25">
      <c r="A224" s="109"/>
      <c r="B224" s="25"/>
      <c r="E224" s="109"/>
      <c r="J224" s="25"/>
    </row>
    <row r="225" spans="1:10" ht="15.75" customHeight="1" x14ac:dyDescent="0.25">
      <c r="A225" s="109"/>
      <c r="B225" s="25"/>
      <c r="E225" s="109"/>
      <c r="J225" s="25"/>
    </row>
    <row r="226" spans="1:10" ht="15.75" customHeight="1" x14ac:dyDescent="0.25">
      <c r="A226" s="109"/>
      <c r="B226" s="25"/>
      <c r="E226" s="109"/>
      <c r="J226" s="25"/>
    </row>
    <row r="227" spans="1:10" ht="15.75" customHeight="1" x14ac:dyDescent="0.25">
      <c r="A227" s="109"/>
      <c r="B227" s="25"/>
      <c r="E227" s="109"/>
      <c r="J227" s="25"/>
    </row>
    <row r="228" spans="1:10" ht="15.75" customHeight="1" x14ac:dyDescent="0.25">
      <c r="A228" s="109"/>
      <c r="B228" s="25"/>
      <c r="E228" s="109"/>
      <c r="J228" s="25"/>
    </row>
    <row r="229" spans="1:10" ht="15.75" customHeight="1" x14ac:dyDescent="0.25">
      <c r="A229" s="109"/>
      <c r="B229" s="25"/>
      <c r="E229" s="109"/>
      <c r="J229" s="25"/>
    </row>
    <row r="230" spans="1:10" ht="15.75" customHeight="1" x14ac:dyDescent="0.25">
      <c r="A230" s="109"/>
      <c r="B230" s="25"/>
      <c r="E230" s="109"/>
      <c r="J230" s="25"/>
    </row>
    <row r="231" spans="1:10" ht="15.75" customHeight="1" x14ac:dyDescent="0.25">
      <c r="A231" s="109"/>
      <c r="B231" s="25"/>
      <c r="E231" s="109"/>
      <c r="J231" s="25"/>
    </row>
    <row r="232" spans="1:10" ht="15.75" customHeight="1" x14ac:dyDescent="0.25">
      <c r="A232" s="109"/>
      <c r="B232" s="25"/>
      <c r="E232" s="109"/>
      <c r="J232" s="25"/>
    </row>
    <row r="233" spans="1:10" ht="15.75" customHeight="1" x14ac:dyDescent="0.25">
      <c r="A233" s="109"/>
      <c r="B233" s="25"/>
      <c r="E233" s="109"/>
      <c r="J233" s="25"/>
    </row>
    <row r="234" spans="1:10" ht="15.75" customHeight="1" x14ac:dyDescent="0.25">
      <c r="A234" s="109"/>
      <c r="B234" s="25"/>
      <c r="E234" s="109"/>
      <c r="J234" s="25"/>
    </row>
    <row r="235" spans="1:10" ht="15.75" customHeight="1" x14ac:dyDescent="0.25">
      <c r="A235" s="109"/>
      <c r="B235" s="25"/>
      <c r="E235" s="109"/>
      <c r="J235" s="25"/>
    </row>
    <row r="236" spans="1:10" ht="15.75" customHeight="1" x14ac:dyDescent="0.25">
      <c r="A236" s="109"/>
      <c r="B236" s="25"/>
      <c r="E236" s="109"/>
      <c r="J236" s="25"/>
    </row>
    <row r="237" spans="1:10" ht="15.75" customHeight="1" x14ac:dyDescent="0.25">
      <c r="A237" s="109"/>
      <c r="B237" s="25"/>
      <c r="E237" s="109"/>
      <c r="J237" s="25"/>
    </row>
    <row r="238" spans="1:10" ht="15.75" customHeight="1" x14ac:dyDescent="0.25">
      <c r="A238" s="109"/>
      <c r="B238" s="25"/>
      <c r="E238" s="109"/>
      <c r="J238" s="25"/>
    </row>
    <row r="239" spans="1:10" ht="15.75" customHeight="1" x14ac:dyDescent="0.25">
      <c r="A239" s="109"/>
      <c r="B239" s="25"/>
      <c r="E239" s="109"/>
      <c r="J239" s="25"/>
    </row>
    <row r="240" spans="1:10" ht="15.75" customHeight="1" x14ac:dyDescent="0.25">
      <c r="A240" s="109"/>
      <c r="B240" s="25"/>
      <c r="E240" s="109"/>
      <c r="J240" s="25"/>
    </row>
    <row r="241" spans="1:10" ht="15.75" customHeight="1" x14ac:dyDescent="0.25">
      <c r="A241" s="109"/>
      <c r="B241" s="25"/>
      <c r="E241" s="109"/>
      <c r="J241" s="25"/>
    </row>
    <row r="242" spans="1:10" ht="15.75" customHeight="1" x14ac:dyDescent="0.25">
      <c r="A242" s="109"/>
      <c r="B242" s="25"/>
      <c r="E242" s="109"/>
      <c r="J242" s="25"/>
    </row>
    <row r="243" spans="1:10" ht="15.75" customHeight="1" x14ac:dyDescent="0.25">
      <c r="A243" s="109"/>
      <c r="B243" s="25"/>
      <c r="E243" s="109"/>
      <c r="J243" s="25"/>
    </row>
    <row r="244" spans="1:10" ht="15.75" customHeight="1" x14ac:dyDescent="0.25">
      <c r="A244" s="109"/>
      <c r="B244" s="25"/>
      <c r="E244" s="109"/>
      <c r="J244" s="25"/>
    </row>
    <row r="245" spans="1:10" ht="15.75" customHeight="1" x14ac:dyDescent="0.25">
      <c r="A245" s="109"/>
      <c r="B245" s="25"/>
      <c r="E245" s="109"/>
      <c r="J245" s="25"/>
    </row>
    <row r="246" spans="1:10" ht="15.75" customHeight="1" x14ac:dyDescent="0.25">
      <c r="A246" s="109"/>
      <c r="B246" s="25"/>
      <c r="E246" s="109"/>
      <c r="J246" s="25"/>
    </row>
    <row r="247" spans="1:10" ht="15.75" customHeight="1" x14ac:dyDescent="0.25">
      <c r="A247" s="109"/>
      <c r="B247" s="25"/>
      <c r="E247" s="109"/>
      <c r="J247" s="25"/>
    </row>
    <row r="248" spans="1:10" ht="15.75" customHeight="1" x14ac:dyDescent="0.25">
      <c r="A248" s="109"/>
      <c r="B248" s="25"/>
      <c r="E248" s="109"/>
      <c r="J248" s="25"/>
    </row>
    <row r="249" spans="1:10" ht="15.75" customHeight="1" x14ac:dyDescent="0.25">
      <c r="A249" s="109"/>
      <c r="B249" s="25"/>
      <c r="E249" s="109"/>
      <c r="J249" s="25"/>
    </row>
    <row r="250" spans="1:10" ht="15.75" customHeight="1" x14ac:dyDescent="0.25">
      <c r="A250" s="109"/>
      <c r="B250" s="25"/>
      <c r="E250" s="109"/>
      <c r="J250" s="25"/>
    </row>
    <row r="251" spans="1:10" ht="15.75" customHeight="1" x14ac:dyDescent="0.25">
      <c r="A251" s="109"/>
      <c r="B251" s="25"/>
      <c r="E251" s="109"/>
      <c r="J251" s="25"/>
    </row>
    <row r="252" spans="1:10" ht="15.75" customHeight="1" x14ac:dyDescent="0.25">
      <c r="A252" s="109"/>
      <c r="B252" s="25"/>
      <c r="E252" s="109"/>
      <c r="J252" s="25"/>
    </row>
    <row r="253" spans="1:10" ht="15.75" customHeight="1" x14ac:dyDescent="0.25">
      <c r="A253" s="109"/>
      <c r="B253" s="25"/>
      <c r="E253" s="109"/>
      <c r="J253" s="25"/>
    </row>
    <row r="254" spans="1:10" ht="15.75" customHeight="1" x14ac:dyDescent="0.25">
      <c r="A254" s="109"/>
      <c r="B254" s="25"/>
      <c r="E254" s="109"/>
      <c r="J254" s="25"/>
    </row>
    <row r="255" spans="1:10" ht="15.75" customHeight="1" x14ac:dyDescent="0.25">
      <c r="A255" s="109"/>
      <c r="B255" s="25"/>
      <c r="E255" s="109"/>
      <c r="J255" s="25"/>
    </row>
    <row r="256" spans="1:10" ht="15.75" customHeight="1" x14ac:dyDescent="0.25">
      <c r="A256" s="109"/>
      <c r="B256" s="25"/>
      <c r="E256" s="109"/>
      <c r="J256" s="25"/>
    </row>
    <row r="257" spans="1:10" ht="15.75" customHeight="1" x14ac:dyDescent="0.25">
      <c r="A257" s="109"/>
      <c r="B257" s="25"/>
      <c r="E257" s="109"/>
      <c r="J257" s="25"/>
    </row>
    <row r="258" spans="1:10" ht="15.75" customHeight="1" x14ac:dyDescent="0.25">
      <c r="A258" s="109"/>
      <c r="B258" s="25"/>
      <c r="E258" s="109"/>
      <c r="J258" s="25"/>
    </row>
    <row r="259" spans="1:10" ht="15.75" customHeight="1" x14ac:dyDescent="0.25">
      <c r="A259" s="109"/>
      <c r="B259" s="25"/>
      <c r="E259" s="109"/>
      <c r="J259" s="25"/>
    </row>
    <row r="260" spans="1:10" ht="15.75" customHeight="1" x14ac:dyDescent="0.25">
      <c r="A260" s="109"/>
      <c r="B260" s="25"/>
      <c r="E260" s="109"/>
      <c r="J260" s="25"/>
    </row>
    <row r="261" spans="1:10" ht="15.75" customHeight="1" x14ac:dyDescent="0.25">
      <c r="A261" s="109"/>
      <c r="B261" s="25"/>
      <c r="E261" s="109"/>
      <c r="J261" s="25"/>
    </row>
    <row r="262" spans="1:10" ht="15.75" customHeight="1" x14ac:dyDescent="0.25">
      <c r="A262" s="109"/>
      <c r="B262" s="25"/>
      <c r="E262" s="109"/>
      <c r="J262" s="25"/>
    </row>
    <row r="263" spans="1:10" ht="15.75" customHeight="1" x14ac:dyDescent="0.25">
      <c r="A263" s="109"/>
      <c r="B263" s="25"/>
      <c r="E263" s="109"/>
      <c r="J263" s="25"/>
    </row>
    <row r="264" spans="1:10" ht="15.75" customHeight="1" x14ac:dyDescent="0.25">
      <c r="A264" s="109"/>
      <c r="B264" s="25"/>
      <c r="E264" s="109"/>
      <c r="J264" s="25"/>
    </row>
    <row r="265" spans="1:10" ht="15.75" customHeight="1" x14ac:dyDescent="0.25">
      <c r="A265" s="109"/>
      <c r="B265" s="25"/>
      <c r="E265" s="109"/>
      <c r="J265" s="25"/>
    </row>
    <row r="266" spans="1:10" ht="15.75" customHeight="1" x14ac:dyDescent="0.25">
      <c r="A266" s="109"/>
      <c r="B266" s="25"/>
      <c r="E266" s="109"/>
      <c r="J266" s="25"/>
    </row>
    <row r="267" spans="1:10" ht="15.75" customHeight="1" x14ac:dyDescent="0.25">
      <c r="A267" s="109"/>
      <c r="B267" s="25"/>
      <c r="E267" s="109"/>
      <c r="J267" s="25"/>
    </row>
    <row r="268" spans="1:10" ht="15.75" customHeight="1" x14ac:dyDescent="0.25">
      <c r="A268" s="109"/>
      <c r="B268" s="25"/>
      <c r="E268" s="109"/>
      <c r="J268" s="25"/>
    </row>
    <row r="269" spans="1:10" ht="15.75" customHeight="1" x14ac:dyDescent="0.25">
      <c r="A269" s="109"/>
      <c r="B269" s="25"/>
      <c r="E269" s="109"/>
      <c r="J269" s="25"/>
    </row>
    <row r="270" spans="1:10" ht="15.75" customHeight="1" x14ac:dyDescent="0.25">
      <c r="A270" s="109"/>
      <c r="B270" s="25"/>
      <c r="E270" s="109"/>
      <c r="J270" s="25"/>
    </row>
    <row r="271" spans="1:10" ht="15.75" customHeight="1" x14ac:dyDescent="0.25">
      <c r="A271" s="109"/>
      <c r="B271" s="25"/>
      <c r="E271" s="109"/>
      <c r="J271" s="25"/>
    </row>
    <row r="272" spans="1:10" ht="15.75" customHeight="1" x14ac:dyDescent="0.25">
      <c r="A272" s="109"/>
      <c r="B272" s="25"/>
      <c r="E272" s="109"/>
      <c r="J272" s="25"/>
    </row>
    <row r="273" spans="1:10" ht="15.75" customHeight="1" x14ac:dyDescent="0.25">
      <c r="A273" s="109"/>
      <c r="B273" s="25"/>
      <c r="E273" s="109"/>
      <c r="J273" s="25"/>
    </row>
    <row r="274" spans="1:10" ht="15.75" customHeight="1" x14ac:dyDescent="0.25">
      <c r="A274" s="109"/>
      <c r="B274" s="25"/>
      <c r="E274" s="109"/>
      <c r="J274" s="25"/>
    </row>
    <row r="275" spans="1:10" ht="15.75" customHeight="1" x14ac:dyDescent="0.25">
      <c r="A275" s="109"/>
      <c r="B275" s="25"/>
      <c r="E275" s="109"/>
      <c r="J275" s="25"/>
    </row>
    <row r="276" spans="1:10" ht="15.75" customHeight="1" x14ac:dyDescent="0.25">
      <c r="A276" s="109"/>
      <c r="B276" s="25"/>
      <c r="E276" s="109"/>
      <c r="J276" s="25"/>
    </row>
    <row r="277" spans="1:10" ht="15.75" customHeight="1" x14ac:dyDescent="0.25">
      <c r="A277" s="109"/>
      <c r="B277" s="25"/>
      <c r="E277" s="109"/>
      <c r="J277" s="25"/>
    </row>
    <row r="278" spans="1:10" ht="15.75" customHeight="1" x14ac:dyDescent="0.25">
      <c r="A278" s="109"/>
      <c r="B278" s="25"/>
      <c r="E278" s="109"/>
      <c r="J278" s="25"/>
    </row>
    <row r="279" spans="1:10" ht="15.75" customHeight="1" x14ac:dyDescent="0.25">
      <c r="A279" s="109"/>
      <c r="B279" s="25"/>
      <c r="E279" s="109"/>
      <c r="J279" s="25"/>
    </row>
    <row r="280" spans="1:10" ht="15.75" customHeight="1" x14ac:dyDescent="0.25">
      <c r="A280" s="109"/>
      <c r="B280" s="25"/>
      <c r="E280" s="109"/>
      <c r="J280" s="25"/>
    </row>
    <row r="281" spans="1:10" ht="15.75" customHeight="1" x14ac:dyDescent="0.25">
      <c r="A281" s="109"/>
      <c r="B281" s="25"/>
      <c r="E281" s="109"/>
      <c r="J281" s="25"/>
    </row>
    <row r="282" spans="1:10" ht="15.75" customHeight="1" x14ac:dyDescent="0.25">
      <c r="A282" s="109"/>
      <c r="B282" s="25"/>
      <c r="E282" s="109"/>
      <c r="J282" s="25"/>
    </row>
    <row r="283" spans="1:10" ht="15.75" customHeight="1" x14ac:dyDescent="0.25">
      <c r="A283" s="109"/>
      <c r="B283" s="25"/>
      <c r="E283" s="109"/>
      <c r="J283" s="25"/>
    </row>
    <row r="284" spans="1:10" ht="15.75" customHeight="1" x14ac:dyDescent="0.25">
      <c r="A284" s="109"/>
      <c r="B284" s="25"/>
      <c r="E284" s="109"/>
      <c r="J284" s="25"/>
    </row>
    <row r="285" spans="1:10" ht="15.75" customHeight="1" x14ac:dyDescent="0.25">
      <c r="A285" s="109"/>
      <c r="B285" s="25"/>
      <c r="E285" s="109"/>
      <c r="J285" s="25"/>
    </row>
    <row r="286" spans="1:10" ht="15.75" customHeight="1" x14ac:dyDescent="0.25">
      <c r="A286" s="109"/>
      <c r="B286" s="25"/>
      <c r="E286" s="109"/>
      <c r="J286" s="25"/>
    </row>
    <row r="287" spans="1:10" ht="15.75" customHeight="1" x14ac:dyDescent="0.25">
      <c r="A287" s="109"/>
      <c r="B287" s="25"/>
      <c r="E287" s="109"/>
      <c r="J287" s="25"/>
    </row>
    <row r="288" spans="1:10" ht="15.75" customHeight="1" x14ac:dyDescent="0.25">
      <c r="A288" s="109"/>
      <c r="B288" s="25"/>
      <c r="E288" s="109"/>
      <c r="J288" s="25"/>
    </row>
    <row r="289" spans="1:10" ht="15.75" customHeight="1" x14ac:dyDescent="0.25">
      <c r="A289" s="109"/>
      <c r="B289" s="25"/>
      <c r="E289" s="109"/>
      <c r="J289" s="25"/>
    </row>
    <row r="290" spans="1:10" ht="15.75" customHeight="1" x14ac:dyDescent="0.25">
      <c r="A290" s="109"/>
      <c r="B290" s="25"/>
      <c r="E290" s="109"/>
      <c r="J290" s="25"/>
    </row>
    <row r="291" spans="1:10" ht="15.75" customHeight="1" x14ac:dyDescent="0.25">
      <c r="A291" s="109"/>
      <c r="B291" s="25"/>
      <c r="E291" s="109"/>
      <c r="J291" s="25"/>
    </row>
    <row r="292" spans="1:10" ht="15.75" customHeight="1" x14ac:dyDescent="0.25">
      <c r="A292" s="109"/>
      <c r="B292" s="25"/>
      <c r="E292" s="109"/>
      <c r="J292" s="25"/>
    </row>
    <row r="293" spans="1:10" ht="15.75" customHeight="1" x14ac:dyDescent="0.25">
      <c r="A293" s="109"/>
      <c r="B293" s="25"/>
      <c r="E293" s="109"/>
      <c r="J293" s="25"/>
    </row>
    <row r="294" spans="1:10" ht="15.75" customHeight="1" x14ac:dyDescent="0.25">
      <c r="A294" s="109"/>
      <c r="B294" s="25"/>
      <c r="E294" s="109"/>
      <c r="J294" s="25"/>
    </row>
    <row r="295" spans="1:10" ht="15.75" customHeight="1" x14ac:dyDescent="0.25">
      <c r="A295" s="109"/>
      <c r="B295" s="25"/>
      <c r="E295" s="109"/>
      <c r="J295" s="25"/>
    </row>
    <row r="296" spans="1:10" ht="15.75" customHeight="1" x14ac:dyDescent="0.25">
      <c r="A296" s="109"/>
      <c r="B296" s="25"/>
      <c r="E296" s="109"/>
      <c r="J296" s="25"/>
    </row>
    <row r="297" spans="1:10" ht="15.75" customHeight="1" x14ac:dyDescent="0.25">
      <c r="A297" s="109"/>
      <c r="B297" s="25"/>
      <c r="E297" s="109"/>
      <c r="J297" s="25"/>
    </row>
    <row r="298" spans="1:10" ht="15.75" customHeight="1" x14ac:dyDescent="0.25">
      <c r="A298" s="109"/>
      <c r="B298" s="25"/>
      <c r="E298" s="109"/>
      <c r="J298" s="25"/>
    </row>
    <row r="299" spans="1:10" ht="15.75" customHeight="1" x14ac:dyDescent="0.25">
      <c r="A299" s="109"/>
      <c r="B299" s="25"/>
      <c r="E299" s="109"/>
      <c r="J299" s="25"/>
    </row>
    <row r="300" spans="1:10" ht="15.75" customHeight="1" x14ac:dyDescent="0.25">
      <c r="A300" s="109"/>
      <c r="B300" s="25"/>
      <c r="E300" s="109"/>
      <c r="J300" s="25"/>
    </row>
    <row r="301" spans="1:10" ht="15.75" customHeight="1" x14ac:dyDescent="0.25">
      <c r="A301" s="109"/>
      <c r="B301" s="25"/>
      <c r="E301" s="109"/>
      <c r="J301" s="25"/>
    </row>
    <row r="302" spans="1:10" ht="15.75" customHeight="1" x14ac:dyDescent="0.25">
      <c r="A302" s="109"/>
      <c r="B302" s="25"/>
      <c r="E302" s="109"/>
      <c r="J302" s="25"/>
    </row>
    <row r="303" spans="1:10" ht="15.75" customHeight="1" x14ac:dyDescent="0.25">
      <c r="A303" s="109"/>
      <c r="B303" s="25"/>
      <c r="E303" s="109"/>
      <c r="J303" s="25"/>
    </row>
    <row r="304" spans="1:10" ht="15.75" customHeight="1" x14ac:dyDescent="0.25">
      <c r="A304" s="109"/>
      <c r="B304" s="25"/>
      <c r="E304" s="109"/>
      <c r="J304" s="25"/>
    </row>
    <row r="305" spans="1:10" ht="15.75" customHeight="1" x14ac:dyDescent="0.25">
      <c r="A305" s="109"/>
      <c r="B305" s="25"/>
      <c r="E305" s="109"/>
      <c r="J305" s="25"/>
    </row>
    <row r="306" spans="1:10" ht="15.75" customHeight="1" x14ac:dyDescent="0.25">
      <c r="A306" s="109"/>
      <c r="B306" s="25"/>
      <c r="E306" s="109"/>
      <c r="J306" s="25"/>
    </row>
    <row r="307" spans="1:10" ht="15.75" customHeight="1" x14ac:dyDescent="0.25">
      <c r="A307" s="109"/>
      <c r="B307" s="25"/>
      <c r="E307" s="109"/>
      <c r="J307" s="25"/>
    </row>
    <row r="308" spans="1:10" ht="15.75" customHeight="1" x14ac:dyDescent="0.25">
      <c r="A308" s="109"/>
      <c r="B308" s="25"/>
      <c r="E308" s="109"/>
      <c r="J308" s="25"/>
    </row>
    <row r="309" spans="1:10" ht="15.75" customHeight="1" x14ac:dyDescent="0.25">
      <c r="A309" s="109"/>
      <c r="B309" s="25"/>
      <c r="E309" s="109"/>
      <c r="J309" s="25"/>
    </row>
    <row r="310" spans="1:10" ht="15.75" customHeight="1" x14ac:dyDescent="0.25">
      <c r="A310" s="109"/>
      <c r="B310" s="25"/>
      <c r="E310" s="109"/>
      <c r="J310" s="25"/>
    </row>
    <row r="311" spans="1:10" ht="15.75" customHeight="1" x14ac:dyDescent="0.25">
      <c r="A311" s="109"/>
      <c r="B311" s="25"/>
      <c r="E311" s="109"/>
      <c r="J311" s="25"/>
    </row>
    <row r="312" spans="1:10" ht="15.75" customHeight="1" x14ac:dyDescent="0.25">
      <c r="A312" s="109"/>
      <c r="B312" s="25"/>
      <c r="E312" s="109"/>
      <c r="J312" s="25"/>
    </row>
    <row r="313" spans="1:10" ht="15.75" customHeight="1" x14ac:dyDescent="0.25">
      <c r="A313" s="109"/>
      <c r="B313" s="25"/>
      <c r="E313" s="109"/>
      <c r="J313" s="25"/>
    </row>
    <row r="314" spans="1:10" ht="15.75" customHeight="1" x14ac:dyDescent="0.25">
      <c r="A314" s="109"/>
      <c r="B314" s="25"/>
      <c r="E314" s="109"/>
      <c r="J314" s="25"/>
    </row>
    <row r="315" spans="1:10" ht="15.75" customHeight="1" x14ac:dyDescent="0.25">
      <c r="A315" s="109"/>
      <c r="B315" s="25"/>
      <c r="E315" s="109"/>
      <c r="J315" s="25"/>
    </row>
    <row r="316" spans="1:10" ht="15.75" customHeight="1" x14ac:dyDescent="0.25">
      <c r="A316" s="109"/>
      <c r="B316" s="25"/>
      <c r="E316" s="109"/>
      <c r="J316" s="25"/>
    </row>
    <row r="317" spans="1:10" ht="15.75" customHeight="1" x14ac:dyDescent="0.25">
      <c r="A317" s="109"/>
      <c r="B317" s="25"/>
      <c r="E317" s="109"/>
      <c r="J317" s="25"/>
    </row>
    <row r="318" spans="1:10" ht="15.75" customHeight="1" x14ac:dyDescent="0.25">
      <c r="A318" s="109"/>
      <c r="B318" s="25"/>
      <c r="E318" s="109"/>
      <c r="J318" s="25"/>
    </row>
    <row r="319" spans="1:10" ht="15.75" customHeight="1" x14ac:dyDescent="0.25">
      <c r="A319" s="109"/>
      <c r="B319" s="25"/>
      <c r="E319" s="109"/>
      <c r="J319" s="25"/>
    </row>
    <row r="320" spans="1:10" ht="15.75" customHeight="1" x14ac:dyDescent="0.25">
      <c r="A320" s="109"/>
      <c r="B320" s="25"/>
      <c r="E320" s="109"/>
      <c r="J320" s="25"/>
    </row>
    <row r="321" spans="1:10" ht="15.75" customHeight="1" x14ac:dyDescent="0.25">
      <c r="A321" s="109"/>
      <c r="B321" s="25"/>
      <c r="E321" s="109"/>
      <c r="J321" s="25"/>
    </row>
    <row r="322" spans="1:10" ht="15.75" customHeight="1" x14ac:dyDescent="0.25">
      <c r="A322" s="109"/>
      <c r="B322" s="25"/>
      <c r="E322" s="109"/>
      <c r="J322" s="25"/>
    </row>
    <row r="323" spans="1:10" ht="15.75" customHeight="1" x14ac:dyDescent="0.25">
      <c r="A323" s="109"/>
      <c r="B323" s="25"/>
      <c r="E323" s="109"/>
      <c r="J323" s="25"/>
    </row>
    <row r="324" spans="1:10" ht="15.75" customHeight="1" x14ac:dyDescent="0.25">
      <c r="A324" s="109"/>
      <c r="B324" s="25"/>
      <c r="E324" s="109"/>
      <c r="J324" s="25"/>
    </row>
    <row r="325" spans="1:10" ht="15.75" customHeight="1" x14ac:dyDescent="0.25">
      <c r="A325" s="109"/>
      <c r="B325" s="25"/>
      <c r="E325" s="109"/>
      <c r="J325" s="25"/>
    </row>
    <row r="326" spans="1:10" ht="15.75" customHeight="1" x14ac:dyDescent="0.25">
      <c r="A326" s="109"/>
      <c r="B326" s="25"/>
      <c r="E326" s="109"/>
      <c r="J326" s="25"/>
    </row>
    <row r="327" spans="1:10" ht="15.75" customHeight="1" x14ac:dyDescent="0.25">
      <c r="A327" s="109"/>
      <c r="B327" s="25"/>
      <c r="E327" s="109"/>
      <c r="J327" s="25"/>
    </row>
    <row r="328" spans="1:10" ht="15.75" customHeight="1" x14ac:dyDescent="0.25">
      <c r="A328" s="109"/>
      <c r="B328" s="25"/>
      <c r="E328" s="109"/>
      <c r="J328" s="25"/>
    </row>
    <row r="329" spans="1:10" ht="15.75" customHeight="1" x14ac:dyDescent="0.25">
      <c r="A329" s="109"/>
      <c r="B329" s="25"/>
      <c r="E329" s="109"/>
      <c r="J329" s="25"/>
    </row>
    <row r="330" spans="1:10" ht="15.75" customHeight="1" x14ac:dyDescent="0.25">
      <c r="A330" s="109"/>
      <c r="B330" s="25"/>
      <c r="E330" s="109"/>
      <c r="J330" s="25"/>
    </row>
    <row r="331" spans="1:10" ht="15.75" customHeight="1" x14ac:dyDescent="0.25">
      <c r="A331" s="109"/>
      <c r="B331" s="25"/>
      <c r="E331" s="109"/>
      <c r="J331" s="25"/>
    </row>
    <row r="332" spans="1:10" ht="15.75" customHeight="1" x14ac:dyDescent="0.25">
      <c r="A332" s="109"/>
      <c r="B332" s="25"/>
      <c r="E332" s="109"/>
      <c r="J332" s="25"/>
    </row>
    <row r="333" spans="1:10" ht="15.75" customHeight="1" x14ac:dyDescent="0.25">
      <c r="A333" s="109"/>
      <c r="B333" s="25"/>
      <c r="E333" s="109"/>
      <c r="J333" s="25"/>
    </row>
    <row r="334" spans="1:10" ht="15.75" customHeight="1" x14ac:dyDescent="0.25">
      <c r="A334" s="109"/>
      <c r="B334" s="25"/>
      <c r="E334" s="109"/>
      <c r="J334" s="25"/>
    </row>
    <row r="335" spans="1:10" ht="15.75" customHeight="1" x14ac:dyDescent="0.25">
      <c r="A335" s="109"/>
      <c r="B335" s="25"/>
      <c r="E335" s="109"/>
      <c r="J335" s="25"/>
    </row>
    <row r="336" spans="1:10" ht="15.75" customHeight="1" x14ac:dyDescent="0.25">
      <c r="A336" s="109"/>
      <c r="B336" s="25"/>
      <c r="E336" s="109"/>
      <c r="J336" s="25"/>
    </row>
    <row r="337" spans="1:10" ht="15.75" customHeight="1" x14ac:dyDescent="0.25">
      <c r="A337" s="109"/>
      <c r="B337" s="25"/>
      <c r="E337" s="109"/>
      <c r="J337" s="25"/>
    </row>
    <row r="338" spans="1:10" ht="15.75" customHeight="1" x14ac:dyDescent="0.25">
      <c r="A338" s="109"/>
      <c r="B338" s="25"/>
      <c r="E338" s="109"/>
      <c r="J338" s="25"/>
    </row>
    <row r="339" spans="1:10" ht="15.75" customHeight="1" x14ac:dyDescent="0.25">
      <c r="A339" s="109"/>
      <c r="B339" s="25"/>
      <c r="E339" s="109"/>
      <c r="J339" s="25"/>
    </row>
    <row r="340" spans="1:10" ht="15.75" customHeight="1" x14ac:dyDescent="0.25">
      <c r="A340" s="109"/>
      <c r="B340" s="25"/>
      <c r="E340" s="109"/>
      <c r="J340" s="25"/>
    </row>
    <row r="341" spans="1:10" ht="15.75" customHeight="1" x14ac:dyDescent="0.25">
      <c r="A341" s="109"/>
      <c r="B341" s="25"/>
      <c r="E341" s="109"/>
      <c r="J341" s="25"/>
    </row>
    <row r="342" spans="1:10" ht="15.75" customHeight="1" x14ac:dyDescent="0.25">
      <c r="A342" s="109"/>
      <c r="B342" s="25"/>
      <c r="E342" s="109"/>
      <c r="J342" s="25"/>
    </row>
    <row r="343" spans="1:10" ht="15.75" customHeight="1" x14ac:dyDescent="0.25">
      <c r="A343" s="109"/>
      <c r="B343" s="25"/>
      <c r="E343" s="109"/>
      <c r="J343" s="25"/>
    </row>
    <row r="344" spans="1:10" ht="15.75" customHeight="1" x14ac:dyDescent="0.25">
      <c r="A344" s="109"/>
      <c r="B344" s="25"/>
      <c r="E344" s="109"/>
      <c r="J344" s="25"/>
    </row>
    <row r="345" spans="1:10" ht="15.75" customHeight="1" x14ac:dyDescent="0.25">
      <c r="A345" s="109"/>
      <c r="B345" s="25"/>
      <c r="E345" s="109"/>
      <c r="J345" s="25"/>
    </row>
    <row r="346" spans="1:10" ht="15.75" customHeight="1" x14ac:dyDescent="0.25">
      <c r="A346" s="109"/>
      <c r="B346" s="25"/>
      <c r="E346" s="109"/>
      <c r="J346" s="25"/>
    </row>
    <row r="347" spans="1:10" ht="15.75" customHeight="1" x14ac:dyDescent="0.25">
      <c r="A347" s="109"/>
      <c r="B347" s="25"/>
      <c r="E347" s="109"/>
      <c r="J347" s="25"/>
    </row>
    <row r="348" spans="1:10" ht="15.75" customHeight="1" x14ac:dyDescent="0.25">
      <c r="A348" s="109"/>
      <c r="B348" s="25"/>
      <c r="E348" s="109"/>
      <c r="J348" s="25"/>
    </row>
    <row r="349" spans="1:10" ht="15.75" customHeight="1" x14ac:dyDescent="0.25">
      <c r="A349" s="109"/>
      <c r="B349" s="25"/>
      <c r="E349" s="109"/>
      <c r="J349" s="25"/>
    </row>
    <row r="350" spans="1:10" ht="15.75" customHeight="1" x14ac:dyDescent="0.25">
      <c r="A350" s="109"/>
      <c r="B350" s="25"/>
      <c r="E350" s="109"/>
      <c r="J350" s="25"/>
    </row>
    <row r="351" spans="1:10" ht="15.75" customHeight="1" x14ac:dyDescent="0.25">
      <c r="A351" s="109"/>
      <c r="B351" s="25"/>
      <c r="E351" s="109"/>
      <c r="J351" s="25"/>
    </row>
    <row r="352" spans="1:10" ht="15.75" customHeight="1" x14ac:dyDescent="0.25">
      <c r="A352" s="109"/>
      <c r="B352" s="25"/>
      <c r="E352" s="109"/>
      <c r="J352" s="25"/>
    </row>
    <row r="353" spans="1:10" ht="15.75" customHeight="1" x14ac:dyDescent="0.25">
      <c r="A353" s="109"/>
      <c r="B353" s="25"/>
      <c r="E353" s="109"/>
      <c r="J353" s="25"/>
    </row>
    <row r="354" spans="1:10" ht="15.75" customHeight="1" x14ac:dyDescent="0.25">
      <c r="A354" s="109"/>
      <c r="B354" s="25"/>
      <c r="E354" s="109"/>
      <c r="J354" s="25"/>
    </row>
    <row r="355" spans="1:10" ht="15.75" customHeight="1" x14ac:dyDescent="0.25">
      <c r="A355" s="109"/>
      <c r="B355" s="25"/>
      <c r="E355" s="109"/>
      <c r="J355" s="25"/>
    </row>
    <row r="356" spans="1:10" ht="15.75" customHeight="1" x14ac:dyDescent="0.25">
      <c r="A356" s="109"/>
      <c r="B356" s="25"/>
      <c r="E356" s="109"/>
      <c r="J356" s="25"/>
    </row>
    <row r="357" spans="1:10" ht="15.75" customHeight="1" x14ac:dyDescent="0.25">
      <c r="A357" s="109"/>
      <c r="B357" s="25"/>
      <c r="E357" s="109"/>
      <c r="J357" s="25"/>
    </row>
    <row r="358" spans="1:10" ht="15.75" customHeight="1" x14ac:dyDescent="0.25">
      <c r="A358" s="109"/>
      <c r="B358" s="25"/>
      <c r="E358" s="109"/>
      <c r="J358" s="25"/>
    </row>
    <row r="359" spans="1:10" ht="15.75" customHeight="1" x14ac:dyDescent="0.25">
      <c r="A359" s="109"/>
      <c r="B359" s="25"/>
      <c r="E359" s="109"/>
      <c r="J359" s="25"/>
    </row>
    <row r="360" spans="1:10" ht="15.75" customHeight="1" x14ac:dyDescent="0.25">
      <c r="A360" s="109"/>
      <c r="B360" s="25"/>
      <c r="E360" s="109"/>
      <c r="J360" s="25"/>
    </row>
    <row r="361" spans="1:10" ht="15.75" customHeight="1" x14ac:dyDescent="0.25">
      <c r="A361" s="109"/>
      <c r="B361" s="25"/>
      <c r="E361" s="109"/>
      <c r="J361" s="25"/>
    </row>
    <row r="362" spans="1:10" ht="15.75" customHeight="1" x14ac:dyDescent="0.25">
      <c r="A362" s="109"/>
      <c r="B362" s="25"/>
      <c r="E362" s="109"/>
      <c r="J362" s="25"/>
    </row>
    <row r="363" spans="1:10" ht="15.75" customHeight="1" x14ac:dyDescent="0.25">
      <c r="A363" s="109"/>
      <c r="B363" s="25"/>
      <c r="E363" s="109"/>
      <c r="J363" s="25"/>
    </row>
    <row r="364" spans="1:10" ht="15.75" customHeight="1" x14ac:dyDescent="0.25">
      <c r="A364" s="109"/>
      <c r="B364" s="25"/>
      <c r="E364" s="109"/>
      <c r="J364" s="25"/>
    </row>
    <row r="365" spans="1:10" ht="15.75" customHeight="1" x14ac:dyDescent="0.25">
      <c r="A365" s="109"/>
      <c r="B365" s="25"/>
      <c r="E365" s="109"/>
      <c r="J365" s="25"/>
    </row>
    <row r="366" spans="1:10" ht="15.75" customHeight="1" x14ac:dyDescent="0.25">
      <c r="A366" s="109"/>
      <c r="B366" s="25"/>
      <c r="E366" s="109"/>
      <c r="J366" s="25"/>
    </row>
    <row r="367" spans="1:10" ht="15.75" customHeight="1" x14ac:dyDescent="0.25">
      <c r="A367" s="109"/>
      <c r="B367" s="25"/>
      <c r="E367" s="109"/>
      <c r="J367" s="25"/>
    </row>
    <row r="368" spans="1:10" ht="15.75" customHeight="1" x14ac:dyDescent="0.25">
      <c r="A368" s="109"/>
      <c r="B368" s="25"/>
      <c r="E368" s="109"/>
      <c r="J368" s="25"/>
    </row>
    <row r="369" spans="1:10" ht="15.75" customHeight="1" x14ac:dyDescent="0.25">
      <c r="A369" s="109"/>
      <c r="B369" s="25"/>
      <c r="E369" s="109"/>
      <c r="J369" s="25"/>
    </row>
    <row r="370" spans="1:10" ht="15.75" customHeight="1" x14ac:dyDescent="0.25">
      <c r="A370" s="109"/>
      <c r="B370" s="25"/>
      <c r="E370" s="109"/>
      <c r="J370" s="25"/>
    </row>
    <row r="371" spans="1:10" ht="15.75" customHeight="1" x14ac:dyDescent="0.25">
      <c r="A371" s="109"/>
      <c r="B371" s="25"/>
      <c r="E371" s="109"/>
      <c r="J371" s="25"/>
    </row>
    <row r="372" spans="1:10" ht="15.75" customHeight="1" x14ac:dyDescent="0.25">
      <c r="A372" s="109"/>
      <c r="B372" s="25"/>
      <c r="E372" s="109"/>
      <c r="J372" s="25"/>
    </row>
    <row r="373" spans="1:10" ht="15.75" customHeight="1" x14ac:dyDescent="0.25">
      <c r="A373" s="109"/>
      <c r="B373" s="25"/>
      <c r="E373" s="109"/>
      <c r="J373" s="25"/>
    </row>
    <row r="374" spans="1:10" ht="15.75" customHeight="1" x14ac:dyDescent="0.25">
      <c r="A374" s="109"/>
      <c r="B374" s="25"/>
      <c r="E374" s="109"/>
      <c r="J374" s="25"/>
    </row>
    <row r="375" spans="1:10" ht="15.75" customHeight="1" x14ac:dyDescent="0.25">
      <c r="A375" s="109"/>
      <c r="B375" s="25"/>
      <c r="E375" s="109"/>
      <c r="J375" s="25"/>
    </row>
    <row r="376" spans="1:10" ht="15.75" customHeight="1" x14ac:dyDescent="0.25">
      <c r="A376" s="109"/>
      <c r="B376" s="25"/>
      <c r="E376" s="109"/>
      <c r="J376" s="25"/>
    </row>
    <row r="377" spans="1:10" ht="15.75" customHeight="1" x14ac:dyDescent="0.25">
      <c r="A377" s="109"/>
      <c r="B377" s="25"/>
      <c r="E377" s="109"/>
      <c r="J377" s="25"/>
    </row>
    <row r="378" spans="1:10" ht="15.75" customHeight="1" x14ac:dyDescent="0.25">
      <c r="A378" s="109"/>
      <c r="B378" s="25"/>
      <c r="E378" s="109"/>
      <c r="J378" s="25"/>
    </row>
    <row r="379" spans="1:10" ht="15.75" customHeight="1" x14ac:dyDescent="0.25">
      <c r="A379" s="109"/>
      <c r="B379" s="25"/>
      <c r="E379" s="109"/>
      <c r="J379" s="25"/>
    </row>
    <row r="380" spans="1:10" ht="15.75" customHeight="1" x14ac:dyDescent="0.25">
      <c r="A380" s="109"/>
      <c r="B380" s="25"/>
      <c r="E380" s="109"/>
      <c r="J380" s="25"/>
    </row>
    <row r="381" spans="1:10" ht="15.75" customHeight="1" x14ac:dyDescent="0.25">
      <c r="A381" s="109"/>
      <c r="B381" s="25"/>
      <c r="E381" s="109"/>
      <c r="J381" s="25"/>
    </row>
    <row r="382" spans="1:10" ht="15.75" customHeight="1" x14ac:dyDescent="0.25">
      <c r="A382" s="109"/>
      <c r="B382" s="25"/>
      <c r="E382" s="109"/>
      <c r="J382" s="25"/>
    </row>
    <row r="383" spans="1:10" ht="15.75" customHeight="1" x14ac:dyDescent="0.25">
      <c r="A383" s="109"/>
      <c r="B383" s="25"/>
      <c r="E383" s="109"/>
      <c r="J383" s="25"/>
    </row>
    <row r="384" spans="1:10" ht="15.75" customHeight="1" x14ac:dyDescent="0.25">
      <c r="A384" s="109"/>
      <c r="B384" s="25"/>
      <c r="E384" s="109"/>
      <c r="J384" s="25"/>
    </row>
    <row r="385" spans="1:10" ht="15.75" customHeight="1" x14ac:dyDescent="0.25">
      <c r="A385" s="109"/>
      <c r="B385" s="25"/>
      <c r="E385" s="109"/>
      <c r="J385" s="25"/>
    </row>
    <row r="386" spans="1:10" ht="15.75" customHeight="1" x14ac:dyDescent="0.25">
      <c r="A386" s="109"/>
      <c r="B386" s="25"/>
      <c r="E386" s="109"/>
      <c r="J386" s="25"/>
    </row>
    <row r="387" spans="1:10" ht="15.75" customHeight="1" x14ac:dyDescent="0.25">
      <c r="A387" s="109"/>
      <c r="B387" s="25"/>
      <c r="E387" s="109"/>
      <c r="J387" s="25"/>
    </row>
    <row r="388" spans="1:10" ht="15.75" customHeight="1" x14ac:dyDescent="0.25">
      <c r="A388" s="109"/>
      <c r="B388" s="25"/>
      <c r="E388" s="109"/>
      <c r="J388" s="25"/>
    </row>
    <row r="389" spans="1:10" ht="15.75" customHeight="1" x14ac:dyDescent="0.25">
      <c r="A389" s="109"/>
      <c r="B389" s="25"/>
      <c r="E389" s="109"/>
      <c r="J389" s="25"/>
    </row>
    <row r="390" spans="1:10" ht="15.75" customHeight="1" x14ac:dyDescent="0.25">
      <c r="A390" s="109"/>
      <c r="B390" s="25"/>
      <c r="E390" s="109"/>
      <c r="J390" s="25"/>
    </row>
    <row r="391" spans="1:10" ht="15.75" customHeight="1" x14ac:dyDescent="0.25">
      <c r="A391" s="109"/>
      <c r="B391" s="25"/>
      <c r="E391" s="109"/>
      <c r="J391" s="25"/>
    </row>
    <row r="392" spans="1:10" ht="15.75" customHeight="1" x14ac:dyDescent="0.25">
      <c r="A392" s="109"/>
      <c r="B392" s="25"/>
      <c r="E392" s="109"/>
      <c r="J392" s="25"/>
    </row>
    <row r="393" spans="1:10" ht="15.75" customHeight="1" x14ac:dyDescent="0.25">
      <c r="A393" s="109"/>
      <c r="B393" s="25"/>
      <c r="E393" s="109"/>
      <c r="J393" s="25"/>
    </row>
    <row r="394" spans="1:10" ht="15.75" customHeight="1" x14ac:dyDescent="0.25">
      <c r="A394" s="109"/>
      <c r="B394" s="25"/>
      <c r="E394" s="109"/>
      <c r="J394" s="25"/>
    </row>
    <row r="395" spans="1:10" ht="15.75" customHeight="1" x14ac:dyDescent="0.25">
      <c r="A395" s="109"/>
      <c r="B395" s="25"/>
      <c r="E395" s="109"/>
      <c r="J395" s="25"/>
    </row>
    <row r="396" spans="1:10" ht="15.75" customHeight="1" x14ac:dyDescent="0.25">
      <c r="A396" s="109"/>
      <c r="B396" s="25"/>
      <c r="E396" s="109"/>
      <c r="J396" s="25"/>
    </row>
    <row r="397" spans="1:10" ht="15.75" customHeight="1" x14ac:dyDescent="0.25">
      <c r="A397" s="109"/>
      <c r="B397" s="25"/>
      <c r="E397" s="109"/>
      <c r="J397" s="25"/>
    </row>
    <row r="398" spans="1:10" ht="15.75" customHeight="1" x14ac:dyDescent="0.25">
      <c r="A398" s="109"/>
      <c r="B398" s="25"/>
      <c r="E398" s="109"/>
      <c r="J398" s="25"/>
    </row>
    <row r="399" spans="1:10" ht="15.75" customHeight="1" x14ac:dyDescent="0.25">
      <c r="A399" s="109"/>
      <c r="B399" s="25"/>
      <c r="E399" s="109"/>
      <c r="J399" s="25"/>
    </row>
    <row r="400" spans="1:10" ht="15.75" customHeight="1" x14ac:dyDescent="0.25">
      <c r="A400" s="109"/>
      <c r="B400" s="25"/>
      <c r="E400" s="109"/>
      <c r="J400" s="25"/>
    </row>
    <row r="401" spans="1:10" ht="15.75" customHeight="1" x14ac:dyDescent="0.25">
      <c r="A401" s="109"/>
      <c r="B401" s="25"/>
      <c r="E401" s="109"/>
      <c r="J401" s="25"/>
    </row>
    <row r="402" spans="1:10" ht="15.75" customHeight="1" x14ac:dyDescent="0.25">
      <c r="A402" s="109"/>
      <c r="B402" s="25"/>
      <c r="E402" s="109"/>
      <c r="J402" s="25"/>
    </row>
    <row r="403" spans="1:10" ht="15.75" customHeight="1" x14ac:dyDescent="0.25">
      <c r="A403" s="109"/>
      <c r="B403" s="25"/>
      <c r="E403" s="109"/>
      <c r="J403" s="25"/>
    </row>
    <row r="404" spans="1:10" ht="15.75" customHeight="1" x14ac:dyDescent="0.25">
      <c r="A404" s="109"/>
      <c r="B404" s="25"/>
      <c r="E404" s="109"/>
      <c r="J404" s="25"/>
    </row>
    <row r="405" spans="1:10" ht="15.75" customHeight="1" x14ac:dyDescent="0.25">
      <c r="A405" s="109"/>
      <c r="B405" s="25"/>
      <c r="E405" s="109"/>
      <c r="J405" s="25"/>
    </row>
    <row r="406" spans="1:10" ht="15.75" customHeight="1" x14ac:dyDescent="0.25">
      <c r="A406" s="109"/>
      <c r="B406" s="25"/>
      <c r="E406" s="109"/>
      <c r="J406" s="25"/>
    </row>
    <row r="407" spans="1:10" ht="15.75" customHeight="1" x14ac:dyDescent="0.25">
      <c r="A407" s="109"/>
      <c r="B407" s="25"/>
      <c r="E407" s="109"/>
      <c r="J407" s="25"/>
    </row>
    <row r="408" spans="1:10" ht="15.75" customHeight="1" x14ac:dyDescent="0.25">
      <c r="A408" s="109"/>
      <c r="B408" s="25"/>
      <c r="E408" s="109"/>
      <c r="J408" s="25"/>
    </row>
    <row r="409" spans="1:10" ht="15.75" customHeight="1" x14ac:dyDescent="0.25">
      <c r="A409" s="109"/>
      <c r="B409" s="25"/>
      <c r="E409" s="109"/>
      <c r="J409" s="25"/>
    </row>
    <row r="410" spans="1:10" ht="15.75" customHeight="1" x14ac:dyDescent="0.25">
      <c r="A410" s="109"/>
      <c r="B410" s="25"/>
      <c r="E410" s="109"/>
      <c r="J410" s="25"/>
    </row>
    <row r="411" spans="1:10" ht="15.75" customHeight="1" x14ac:dyDescent="0.25">
      <c r="A411" s="109"/>
      <c r="B411" s="25"/>
      <c r="E411" s="109"/>
      <c r="J411" s="25"/>
    </row>
    <row r="412" spans="1:10" ht="15.75" customHeight="1" x14ac:dyDescent="0.25">
      <c r="A412" s="109"/>
      <c r="B412" s="25"/>
      <c r="E412" s="109"/>
      <c r="J412" s="25"/>
    </row>
    <row r="413" spans="1:10" ht="15.75" customHeight="1" x14ac:dyDescent="0.25">
      <c r="A413" s="109"/>
      <c r="B413" s="25"/>
      <c r="E413" s="109"/>
      <c r="J413" s="25"/>
    </row>
    <row r="414" spans="1:10" ht="15.75" customHeight="1" x14ac:dyDescent="0.25">
      <c r="A414" s="109"/>
      <c r="B414" s="25"/>
      <c r="E414" s="109"/>
      <c r="J414" s="25"/>
    </row>
    <row r="415" spans="1:10" ht="15.75" customHeight="1" x14ac:dyDescent="0.25"/>
    <row r="416" spans="1:10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3:H214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1000"/>
  <sheetViews>
    <sheetView showGridLines="0" workbookViewId="0"/>
  </sheetViews>
  <sheetFormatPr baseColWidth="10" defaultColWidth="12.6328125" defaultRowHeight="15" customHeight="1" x14ac:dyDescent="0.25"/>
  <cols>
    <col min="1" max="1" width="4.7265625" customWidth="1"/>
    <col min="2" max="2" width="16.6328125" customWidth="1"/>
    <col min="3" max="3" width="12" customWidth="1"/>
    <col min="4" max="4" width="10" customWidth="1"/>
    <col min="5" max="5" width="8.36328125" customWidth="1"/>
    <col min="6" max="6" width="14.36328125" customWidth="1"/>
    <col min="7" max="7" width="10.26953125" customWidth="1"/>
    <col min="8" max="8" width="3.26953125" customWidth="1"/>
    <col min="9" max="9" width="9.453125" customWidth="1"/>
    <col min="11" max="11" width="3.26953125" hidden="1" customWidth="1"/>
    <col min="12" max="12" width="2.6328125" hidden="1" customWidth="1"/>
  </cols>
  <sheetData>
    <row r="1" spans="1:26" ht="15.75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26" ht="15.75" customHeight="1" x14ac:dyDescent="0.25">
      <c r="A2" s="115"/>
      <c r="B2" s="116" t="s">
        <v>879</v>
      </c>
      <c r="C2" s="116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</row>
    <row r="3" spans="1:26" ht="15.75" customHeight="1" x14ac:dyDescent="0.25">
      <c r="A3" s="115"/>
      <c r="B3" s="116" t="s">
        <v>880</v>
      </c>
      <c r="C3" s="116" t="s">
        <v>881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</row>
    <row r="4" spans="1:26" ht="15.75" customHeigh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 t="s">
        <v>882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</row>
    <row r="5" spans="1:26" ht="15.75" customHeight="1" x14ac:dyDescent="0.25">
      <c r="A5" s="115"/>
      <c r="B5" s="115" t="s">
        <v>883</v>
      </c>
      <c r="C5" s="115"/>
      <c r="D5" s="117"/>
      <c r="E5" s="117"/>
      <c r="F5" s="115"/>
      <c r="G5" s="115"/>
      <c r="H5" s="115"/>
      <c r="I5" s="115"/>
      <c r="J5" s="115"/>
      <c r="K5" s="115"/>
      <c r="L5" s="115"/>
      <c r="M5" s="115"/>
      <c r="N5" s="115"/>
      <c r="O5" s="115" t="s">
        <v>883</v>
      </c>
      <c r="P5" s="115"/>
      <c r="Q5" s="117"/>
      <c r="R5" s="115"/>
      <c r="S5" s="115"/>
      <c r="T5" s="115"/>
      <c r="U5" s="115"/>
      <c r="V5" s="115"/>
      <c r="W5" s="115"/>
      <c r="X5" s="115"/>
      <c r="Y5" s="115"/>
      <c r="Z5" s="115"/>
    </row>
    <row r="6" spans="1:26" ht="15.75" customHeight="1" x14ac:dyDescent="0.25">
      <c r="A6" s="115"/>
      <c r="B6" s="116" t="s">
        <v>884</v>
      </c>
      <c r="C6" s="118">
        <f>C15</f>
        <v>9489326850.9400005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 t="s">
        <v>884</v>
      </c>
      <c r="P6" s="118">
        <f>C6</f>
        <v>9489326850.9400005</v>
      </c>
      <c r="Q6" s="115"/>
      <c r="R6" s="115"/>
      <c r="S6" s="115"/>
      <c r="T6" s="115"/>
      <c r="U6" s="115"/>
      <c r="V6" s="115"/>
      <c r="W6" s="115"/>
      <c r="X6" s="115"/>
      <c r="Y6" s="115"/>
      <c r="Z6" s="115"/>
    </row>
    <row r="7" spans="1:26" ht="15.75" customHeight="1" x14ac:dyDescent="0.25">
      <c r="A7" s="115"/>
      <c r="B7" s="115" t="s">
        <v>885</v>
      </c>
      <c r="C7" s="115"/>
      <c r="D7" s="60">
        <f>SUM(M15:M49)</f>
        <v>-2482512498.499999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 t="s">
        <v>885</v>
      </c>
      <c r="P7" s="115"/>
      <c r="Q7" s="60">
        <f>D7</f>
        <v>-2482512498.499999</v>
      </c>
      <c r="R7" s="115" t="s">
        <v>886</v>
      </c>
      <c r="S7" s="115"/>
      <c r="T7" s="115"/>
      <c r="U7" s="115"/>
      <c r="V7" s="115"/>
      <c r="W7" s="115"/>
      <c r="X7" s="115"/>
      <c r="Y7" s="115"/>
      <c r="Z7" s="115"/>
    </row>
    <row r="8" spans="1:26" ht="15.75" customHeight="1" x14ac:dyDescent="0.25">
      <c r="A8" s="115"/>
      <c r="B8" s="115" t="s">
        <v>887</v>
      </c>
      <c r="C8" s="115"/>
      <c r="D8" s="60">
        <f>-SUM(I15:J49)+SUM(F15:F49)</f>
        <v>1535115583.0999985</v>
      </c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 t="s">
        <v>887</v>
      </c>
      <c r="P8" s="115"/>
      <c r="Q8" s="60">
        <f>D8*0</f>
        <v>0</v>
      </c>
      <c r="R8" s="115" t="s">
        <v>888</v>
      </c>
      <c r="S8" s="115"/>
      <c r="T8" s="115"/>
      <c r="U8" s="115"/>
      <c r="V8" s="115"/>
      <c r="W8" s="115"/>
      <c r="X8" s="115"/>
      <c r="Y8" s="115"/>
      <c r="Z8" s="115"/>
    </row>
    <row r="9" spans="1:26" ht="15.75" customHeight="1" x14ac:dyDescent="0.25">
      <c r="A9" s="115"/>
      <c r="B9" s="115" t="s">
        <v>889</v>
      </c>
      <c r="C9" s="115"/>
      <c r="D9" s="60">
        <f>SUM(E15:E49)</f>
        <v>1594348514.4200003</v>
      </c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 t="s">
        <v>889</v>
      </c>
      <c r="P9" s="115"/>
      <c r="Q9" s="60">
        <f>D9</f>
        <v>1594348514.4200003</v>
      </c>
      <c r="R9" s="115" t="s">
        <v>890</v>
      </c>
      <c r="S9" s="115"/>
      <c r="T9" s="115"/>
      <c r="U9" s="115"/>
      <c r="V9" s="115"/>
      <c r="W9" s="115"/>
      <c r="X9" s="115"/>
      <c r="Y9" s="115"/>
      <c r="Z9" s="115"/>
    </row>
    <row r="10" spans="1:26" ht="15.75" customHeight="1" x14ac:dyDescent="0.25">
      <c r="A10" s="115"/>
      <c r="B10" s="116" t="s">
        <v>891</v>
      </c>
      <c r="C10" s="118">
        <f>C6+D7+D8+D9</f>
        <v>10136278449.960001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6"/>
      <c r="P10" s="118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spans="1:26" ht="15.75" customHeight="1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</row>
    <row r="12" spans="1:26" ht="15.75" customHeight="1" x14ac:dyDescent="0.25">
      <c r="A12" s="115"/>
      <c r="B12" s="119" t="s">
        <v>892</v>
      </c>
      <c r="C12" s="120"/>
      <c r="D12" s="121">
        <f>C6+D7</f>
        <v>7006814352.4400015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9" t="s">
        <v>893</v>
      </c>
      <c r="P12" s="120"/>
      <c r="Q12" s="121">
        <f>P6+Q7+Q9</f>
        <v>8601162866.8600025</v>
      </c>
      <c r="R12" s="115"/>
      <c r="S12" s="115"/>
      <c r="T12" s="115"/>
      <c r="U12" s="115"/>
      <c r="V12" s="115"/>
      <c r="W12" s="115"/>
      <c r="X12" s="115"/>
      <c r="Y12" s="115"/>
      <c r="Z12" s="115"/>
    </row>
    <row r="13" spans="1:26" ht="15.75" customHeight="1" x14ac:dyDescent="0.25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</row>
    <row r="14" spans="1:26" ht="15.75" customHeight="1" x14ac:dyDescent="0.25">
      <c r="A14" s="115"/>
      <c r="B14" s="122" t="s">
        <v>894</v>
      </c>
      <c r="C14" s="123" t="s">
        <v>895</v>
      </c>
      <c r="D14" s="123" t="s">
        <v>896</v>
      </c>
      <c r="E14" s="123" t="s">
        <v>897</v>
      </c>
      <c r="F14" s="123" t="s">
        <v>898</v>
      </c>
      <c r="G14" s="123" t="s">
        <v>88</v>
      </c>
      <c r="H14" s="122"/>
      <c r="I14" s="122" t="s">
        <v>899</v>
      </c>
      <c r="J14" s="122" t="s">
        <v>900</v>
      </c>
      <c r="K14" s="122" t="s">
        <v>901</v>
      </c>
      <c r="L14" s="122"/>
      <c r="M14" s="122" t="s">
        <v>902</v>
      </c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</row>
    <row r="15" spans="1:26" ht="15.75" customHeight="1" x14ac:dyDescent="0.25">
      <c r="A15" s="115"/>
      <c r="B15" s="124">
        <v>43800</v>
      </c>
      <c r="C15" s="60">
        <v>9489326850.9400005</v>
      </c>
      <c r="D15" s="60">
        <v>-232914705.88999999</v>
      </c>
      <c r="E15" s="60">
        <v>12297699.130000001</v>
      </c>
      <c r="F15" s="117"/>
      <c r="G15" s="60">
        <f>C15+$D$15+$E$15+F15</f>
        <v>9268709844.1800003</v>
      </c>
      <c r="H15" s="117"/>
      <c r="I15" s="60">
        <v>-55119704.490000002</v>
      </c>
      <c r="J15" s="60">
        <v>-8273530.6200000001</v>
      </c>
      <c r="K15" s="117"/>
      <c r="L15" s="117"/>
      <c r="M15" s="60">
        <f t="shared" ref="M15:M49" si="0">D15+I15+J15</f>
        <v>-296307941</v>
      </c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26" ht="15.75" customHeight="1" x14ac:dyDescent="0.25">
      <c r="A16" s="115"/>
      <c r="B16" s="124">
        <v>43831</v>
      </c>
      <c r="C16" s="60">
        <f t="shared" ref="C16:C27" si="1">G15</f>
        <v>9268709844.1800003</v>
      </c>
      <c r="D16" s="117"/>
      <c r="E16" s="60">
        <v>16920476.66</v>
      </c>
      <c r="F16" s="117"/>
      <c r="G16" s="60">
        <f t="shared" ref="G16:G49" si="2">C16+D16+E16+F16</f>
        <v>9285630320.8400002</v>
      </c>
      <c r="H16" s="117"/>
      <c r="I16" s="60">
        <f>-82434086.86</f>
        <v>-82434086.859999999</v>
      </c>
      <c r="J16" s="60">
        <f>-28546921.14+28800000</f>
        <v>253078.8599999994</v>
      </c>
      <c r="K16" s="117"/>
      <c r="L16" s="117"/>
      <c r="M16" s="60">
        <f t="shared" si="0"/>
        <v>-82181008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 ht="15.75" customHeight="1" x14ac:dyDescent="0.25">
      <c r="A17" s="115"/>
      <c r="B17" s="124">
        <v>43862</v>
      </c>
      <c r="C17" s="60">
        <f t="shared" si="1"/>
        <v>9285630320.8400002</v>
      </c>
      <c r="D17" s="117"/>
      <c r="E17" s="60">
        <v>30506160.93</v>
      </c>
      <c r="F17" s="117"/>
      <c r="G17" s="60">
        <f t="shared" si="2"/>
        <v>9316136481.7700005</v>
      </c>
      <c r="H17" s="117"/>
      <c r="I17" s="117"/>
      <c r="J17" s="60">
        <v>-5200000</v>
      </c>
      <c r="K17" s="117"/>
      <c r="L17" s="117"/>
      <c r="M17" s="60">
        <f t="shared" si="0"/>
        <v>-5200000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 ht="15.75" customHeight="1" x14ac:dyDescent="0.25">
      <c r="A18" s="115"/>
      <c r="B18" s="124">
        <v>43891</v>
      </c>
      <c r="C18" s="60">
        <f t="shared" si="1"/>
        <v>9316136481.7700005</v>
      </c>
      <c r="D18" s="117"/>
      <c r="E18" s="60">
        <v>46402918.100000001</v>
      </c>
      <c r="F18" s="117"/>
      <c r="G18" s="60">
        <f t="shared" si="2"/>
        <v>9362539399.8700008</v>
      </c>
      <c r="H18" s="117"/>
      <c r="I18" s="117"/>
      <c r="J18" s="60">
        <v>-7200000</v>
      </c>
      <c r="K18" s="117"/>
      <c r="L18" s="117"/>
      <c r="M18" s="60">
        <f t="shared" si="0"/>
        <v>-7200000</v>
      </c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 ht="15.75" customHeight="1" x14ac:dyDescent="0.25">
      <c r="A19" s="115"/>
      <c r="B19" s="124">
        <v>43922</v>
      </c>
      <c r="C19" s="60">
        <f t="shared" si="1"/>
        <v>9362539399.8700008</v>
      </c>
      <c r="D19" s="60">
        <v>140511207</v>
      </c>
      <c r="E19" s="60">
        <v>57254582.670000002</v>
      </c>
      <c r="F19" s="117"/>
      <c r="G19" s="60">
        <f t="shared" si="2"/>
        <v>9560305189.5400009</v>
      </c>
      <c r="H19" s="117"/>
      <c r="I19" s="60">
        <v>-140511207.03999999</v>
      </c>
      <c r="J19" s="60">
        <f>-65480703.56+65480703.56</f>
        <v>0</v>
      </c>
      <c r="K19" s="117"/>
      <c r="L19" s="117"/>
      <c r="M19" s="60">
        <f t="shared" si="0"/>
        <v>-3.9999991655349731E-2</v>
      </c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 ht="15.75" customHeight="1" x14ac:dyDescent="0.25">
      <c r="A20" s="115"/>
      <c r="B20" s="124">
        <v>43952</v>
      </c>
      <c r="C20" s="60">
        <f t="shared" si="1"/>
        <v>9560305189.5400009</v>
      </c>
      <c r="D20" s="60">
        <f>62145477-10173648.75</f>
        <v>51971828.25</v>
      </c>
      <c r="E20" s="60">
        <v>40706850</v>
      </c>
      <c r="F20" s="117"/>
      <c r="G20" s="60">
        <f t="shared" si="2"/>
        <v>9652983867.7900009</v>
      </c>
      <c r="H20" s="117"/>
      <c r="I20" s="60">
        <v>-109223143.48</v>
      </c>
      <c r="J20" s="60">
        <f>-26260205.99+4747853.85+2763655.85</f>
        <v>-18748696.289999999</v>
      </c>
      <c r="K20" s="117"/>
      <c r="L20" s="117"/>
      <c r="M20" s="60">
        <f t="shared" si="0"/>
        <v>-76000011.520000011</v>
      </c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 ht="15.75" customHeight="1" x14ac:dyDescent="0.25">
      <c r="A21" s="115"/>
      <c r="B21" s="124">
        <v>43983</v>
      </c>
      <c r="C21" s="60">
        <f t="shared" si="1"/>
        <v>9652983867.7900009</v>
      </c>
      <c r="D21" s="60">
        <v>-16375377.619999999</v>
      </c>
      <c r="E21" s="60">
        <v>-7499801.1500000004</v>
      </c>
      <c r="F21" s="60">
        <v>9169220.9199999999</v>
      </c>
      <c r="G21" s="60">
        <f t="shared" si="2"/>
        <v>9638277909.9400005</v>
      </c>
      <c r="H21" s="117"/>
      <c r="I21" s="60">
        <f>-12793843.3+9169220.92</f>
        <v>-3624622.3800000008</v>
      </c>
      <c r="J21" s="60">
        <f>-3755241.15+3755241.15</f>
        <v>0</v>
      </c>
      <c r="K21" s="117"/>
      <c r="L21" s="117"/>
      <c r="M21" s="60">
        <f t="shared" si="0"/>
        <v>-20000000</v>
      </c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 ht="15.75" customHeight="1" x14ac:dyDescent="0.25">
      <c r="A22" s="115"/>
      <c r="B22" s="124">
        <v>44013</v>
      </c>
      <c r="C22" s="60">
        <f t="shared" si="1"/>
        <v>9638277909.9400005</v>
      </c>
      <c r="D22" s="60">
        <v>-1507337.94</v>
      </c>
      <c r="E22" s="60">
        <v>-34321451.539999999</v>
      </c>
      <c r="F22" s="117"/>
      <c r="G22" s="60">
        <f t="shared" si="2"/>
        <v>9602449120.4599991</v>
      </c>
      <c r="H22" s="117"/>
      <c r="I22" s="60">
        <v>-92463982.849999994</v>
      </c>
      <c r="J22" s="60">
        <v>-12180037.210000001</v>
      </c>
      <c r="K22" s="117"/>
      <c r="L22" s="117"/>
      <c r="M22" s="60">
        <f t="shared" si="0"/>
        <v>-106151358</v>
      </c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 ht="15.75" customHeight="1" x14ac:dyDescent="0.25">
      <c r="A23" s="115"/>
      <c r="B23" s="124">
        <v>44044</v>
      </c>
      <c r="C23" s="60">
        <f t="shared" si="1"/>
        <v>9602449120.4599991</v>
      </c>
      <c r="D23" s="117"/>
      <c r="E23" s="60">
        <v>-17672793.07</v>
      </c>
      <c r="F23" s="117"/>
      <c r="G23" s="60">
        <f t="shared" si="2"/>
        <v>9584776327.3899994</v>
      </c>
      <c r="H23" s="117"/>
      <c r="I23" s="60">
        <v>-61367786.200000003</v>
      </c>
      <c r="J23" s="60">
        <v>-27057213.800000001</v>
      </c>
      <c r="K23" s="117"/>
      <c r="L23" s="117"/>
      <c r="M23" s="60">
        <f t="shared" si="0"/>
        <v>-88425000</v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 ht="15.75" customHeight="1" x14ac:dyDescent="0.25">
      <c r="A24" s="115"/>
      <c r="B24" s="124">
        <v>44075</v>
      </c>
      <c r="C24" s="60">
        <f t="shared" si="1"/>
        <v>9584776327.3899994</v>
      </c>
      <c r="D24" s="60">
        <v>-77729850.319999993</v>
      </c>
      <c r="E24" s="60">
        <v>-476424.21</v>
      </c>
      <c r="F24" s="117"/>
      <c r="G24" s="60">
        <f t="shared" si="2"/>
        <v>9506570052.8600006</v>
      </c>
      <c r="H24" s="117"/>
      <c r="I24" s="60">
        <v>-51721887.329999998</v>
      </c>
      <c r="J24" s="60">
        <v>-10256648.35</v>
      </c>
      <c r="K24" s="117"/>
      <c r="L24" s="117"/>
      <c r="M24" s="60">
        <f t="shared" si="0"/>
        <v>-139708386</v>
      </c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 ht="15.75" customHeight="1" x14ac:dyDescent="0.25">
      <c r="A25" s="115"/>
      <c r="B25" s="124">
        <v>44105</v>
      </c>
      <c r="C25" s="60">
        <f t="shared" si="1"/>
        <v>9506570052.8600006</v>
      </c>
      <c r="D25" s="60">
        <f>-152036139.54-26821828.88</f>
        <v>-178857968.41999999</v>
      </c>
      <c r="E25" s="60">
        <v>14968788.98</v>
      </c>
      <c r="F25" s="117"/>
      <c r="G25" s="60">
        <f t="shared" si="2"/>
        <v>9342680873.4200001</v>
      </c>
      <c r="H25" s="117"/>
      <c r="I25" s="60">
        <f>-69152436.35+4959073.55</f>
        <v>-64193362.799999997</v>
      </c>
      <c r="J25" s="60">
        <f>-4626466.78</f>
        <v>-4626466.78</v>
      </c>
      <c r="K25" s="117"/>
      <c r="L25" s="117"/>
      <c r="M25" s="60">
        <f t="shared" si="0"/>
        <v>-247677797.99999997</v>
      </c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  <row r="26" spans="1:26" ht="15.75" customHeight="1" x14ac:dyDescent="0.25">
      <c r="A26" s="115"/>
      <c r="B26" s="124">
        <v>44136</v>
      </c>
      <c r="C26" s="60">
        <f t="shared" si="1"/>
        <v>9342680873.4200001</v>
      </c>
      <c r="D26" s="60">
        <v>-3101052.92</v>
      </c>
      <c r="E26" s="60">
        <v>11647466.970000001</v>
      </c>
      <c r="F26" s="117"/>
      <c r="G26" s="60">
        <f t="shared" si="2"/>
        <v>9351227287.4699993</v>
      </c>
      <c r="H26" s="117"/>
      <c r="I26" s="60">
        <v>-42148947.079999998</v>
      </c>
      <c r="J26" s="117"/>
      <c r="K26" s="117"/>
      <c r="L26" s="117"/>
      <c r="M26" s="60">
        <f t="shared" si="0"/>
        <v>-45250000</v>
      </c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</row>
    <row r="27" spans="1:26" ht="15.75" customHeight="1" x14ac:dyDescent="0.25">
      <c r="A27" s="115"/>
      <c r="B27" s="124">
        <v>44166</v>
      </c>
      <c r="C27" s="60">
        <f t="shared" si="1"/>
        <v>9351227287.4699993</v>
      </c>
      <c r="D27" s="60">
        <f>C28-C27</f>
        <v>-72364384.379999161</v>
      </c>
      <c r="E27" s="117"/>
      <c r="F27" s="117"/>
      <c r="G27" s="60">
        <f t="shared" si="2"/>
        <v>9278862903.0900002</v>
      </c>
      <c r="H27" s="117"/>
      <c r="I27" s="117"/>
      <c r="J27" s="117"/>
      <c r="K27" s="117"/>
      <c r="L27" s="117"/>
      <c r="M27" s="60">
        <f t="shared" si="0"/>
        <v>-72364384.379999161</v>
      </c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spans="1:26" ht="15.75" customHeight="1" x14ac:dyDescent="0.25">
      <c r="A28" s="115"/>
      <c r="B28" s="124">
        <v>44197</v>
      </c>
      <c r="C28" s="60">
        <v>9278862903.0900002</v>
      </c>
      <c r="D28" s="117"/>
      <c r="E28" s="60">
        <v>10295507.119999999</v>
      </c>
      <c r="F28" s="117"/>
      <c r="G28" s="60">
        <f t="shared" si="2"/>
        <v>9289158410.210001</v>
      </c>
      <c r="H28" s="117"/>
      <c r="I28" s="60">
        <v>-15500000</v>
      </c>
      <c r="J28" s="117"/>
      <c r="K28" s="117"/>
      <c r="L28" s="117"/>
      <c r="M28" s="60">
        <f t="shared" si="0"/>
        <v>-15500000</v>
      </c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</row>
    <row r="29" spans="1:26" ht="15.75" customHeight="1" x14ac:dyDescent="0.25">
      <c r="A29" s="115"/>
      <c r="B29" s="124">
        <v>44228</v>
      </c>
      <c r="C29" s="60">
        <f t="shared" ref="C29:C32" si="3">G28</f>
        <v>9289158410.210001</v>
      </c>
      <c r="D29" s="60">
        <f>53750261-15252220.28-28929191.86</f>
        <v>9568848.8599999994</v>
      </c>
      <c r="E29" s="60">
        <v>35974972.289999999</v>
      </c>
      <c r="F29" s="117"/>
      <c r="G29" s="60">
        <f t="shared" si="2"/>
        <v>9334702231.3600025</v>
      </c>
      <c r="H29" s="117"/>
      <c r="I29" s="60">
        <f>-82755897.08</f>
        <v>-82755897.079999998</v>
      </c>
      <c r="J29" s="60">
        <f>-2694773.66+2694773.66</f>
        <v>0</v>
      </c>
      <c r="K29" s="117"/>
      <c r="L29" s="117"/>
      <c r="M29" s="60">
        <f t="shared" si="0"/>
        <v>-73187048.219999999</v>
      </c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</row>
    <row r="30" spans="1:26" ht="15.75" customHeight="1" x14ac:dyDescent="0.25">
      <c r="A30" s="115"/>
      <c r="B30" s="124">
        <v>44256</v>
      </c>
      <c r="C30" s="60">
        <f t="shared" si="3"/>
        <v>9334702231.3600025</v>
      </c>
      <c r="D30" s="60">
        <v>-16773612.109999999</v>
      </c>
      <c r="E30" s="60">
        <v>51317571.240000002</v>
      </c>
      <c r="F30" s="117"/>
      <c r="G30" s="60">
        <f t="shared" si="2"/>
        <v>9369246190.4900017</v>
      </c>
      <c r="H30" s="117"/>
      <c r="I30" s="60">
        <v>-60968519.119999997</v>
      </c>
      <c r="J30" s="60">
        <v>-5387868.7699999996</v>
      </c>
      <c r="K30" s="117"/>
      <c r="L30" s="117"/>
      <c r="M30" s="60">
        <f t="shared" si="0"/>
        <v>-83129999.999999985</v>
      </c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spans="1:26" ht="15.75" customHeight="1" x14ac:dyDescent="0.25">
      <c r="A31" s="115"/>
      <c r="B31" s="124">
        <v>44287</v>
      </c>
      <c r="C31" s="60">
        <f t="shared" si="3"/>
        <v>9369246190.4900017</v>
      </c>
      <c r="D31" s="60">
        <f>53959343-19587370.49</f>
        <v>34371972.510000005</v>
      </c>
      <c r="E31" s="60">
        <v>53003228.380000003</v>
      </c>
      <c r="F31" s="117"/>
      <c r="G31" s="60">
        <f t="shared" si="2"/>
        <v>9456621391.3800011</v>
      </c>
      <c r="H31" s="117"/>
      <c r="I31" s="60">
        <v>-26653292.800000001</v>
      </c>
      <c r="J31" s="60">
        <v>-11718679.710000001</v>
      </c>
      <c r="K31" s="117"/>
      <c r="L31" s="117"/>
      <c r="M31" s="60">
        <f t="shared" si="0"/>
        <v>-3999999.9999999963</v>
      </c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spans="1:26" ht="15.75" customHeight="1" x14ac:dyDescent="0.25">
      <c r="A32" s="115"/>
      <c r="B32" s="124">
        <v>44317</v>
      </c>
      <c r="C32" s="60">
        <f t="shared" si="3"/>
        <v>9456621391.3800011</v>
      </c>
      <c r="D32" s="60">
        <f>56800882-1595574.6-40162898.8</f>
        <v>15042408.600000001</v>
      </c>
      <c r="E32" s="60">
        <v>51186061.229999997</v>
      </c>
      <c r="F32" s="60">
        <f>C33-C32-D32-E32</f>
        <v>1795263.6099986285</v>
      </c>
      <c r="G32" s="60">
        <f t="shared" si="2"/>
        <v>9524645124.8199997</v>
      </c>
      <c r="H32" s="117"/>
      <c r="I32" s="60">
        <v>-80214181.25</v>
      </c>
      <c r="J32" s="60">
        <v>-6328227.7000000002</v>
      </c>
      <c r="K32" s="117"/>
      <c r="L32" s="117"/>
      <c r="M32" s="60">
        <f t="shared" si="0"/>
        <v>-71500000.349999994</v>
      </c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spans="1:26" ht="15.75" customHeight="1" x14ac:dyDescent="0.25">
      <c r="A33" s="115"/>
      <c r="B33" s="124">
        <v>44348</v>
      </c>
      <c r="C33" s="60">
        <v>9524645124.8199997</v>
      </c>
      <c r="D33" s="60">
        <v>-303414601.81999999</v>
      </c>
      <c r="E33" s="60">
        <v>73175235.560000002</v>
      </c>
      <c r="F33" s="117"/>
      <c r="G33" s="60">
        <f t="shared" si="2"/>
        <v>9294405758.5599995</v>
      </c>
      <c r="H33" s="117"/>
      <c r="I33" s="60">
        <v>-41567147.259999998</v>
      </c>
      <c r="J33" s="60">
        <v>-3618250.92</v>
      </c>
      <c r="K33" s="117"/>
      <c r="L33" s="117"/>
      <c r="M33" s="60">
        <f t="shared" si="0"/>
        <v>-348600000</v>
      </c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spans="1:26" ht="15.75" customHeight="1" x14ac:dyDescent="0.25">
      <c r="A34" s="115"/>
      <c r="B34" s="124">
        <v>44378</v>
      </c>
      <c r="C34" s="60">
        <f t="shared" ref="C34:C49" si="4">G33</f>
        <v>9294405758.5599995</v>
      </c>
      <c r="D34" s="60">
        <f>53264327-165459657.49</f>
        <v>-112195330.49000001</v>
      </c>
      <c r="E34" s="60">
        <v>43628519.460000001</v>
      </c>
      <c r="F34" s="117"/>
      <c r="G34" s="60">
        <f t="shared" si="2"/>
        <v>9225838947.5299988</v>
      </c>
      <c r="H34" s="117"/>
      <c r="I34" s="60">
        <v>-67533381.510000005</v>
      </c>
      <c r="J34" s="60">
        <v>-1762809.18</v>
      </c>
      <c r="K34" s="117"/>
      <c r="L34" s="117"/>
      <c r="M34" s="60">
        <f t="shared" si="0"/>
        <v>-181491521.18000001</v>
      </c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</row>
    <row r="35" spans="1:26" ht="15.75" customHeight="1" x14ac:dyDescent="0.25">
      <c r="A35" s="115"/>
      <c r="B35" s="124">
        <v>44409</v>
      </c>
      <c r="C35" s="60">
        <f t="shared" si="4"/>
        <v>9225838947.5299988</v>
      </c>
      <c r="D35" s="60">
        <f>52155266-38694250</f>
        <v>13461016</v>
      </c>
      <c r="E35" s="60">
        <v>12989346.380000001</v>
      </c>
      <c r="F35" s="117"/>
      <c r="G35" s="60">
        <f t="shared" si="2"/>
        <v>9252289309.9099979</v>
      </c>
      <c r="H35" s="117"/>
      <c r="I35" s="60">
        <v>-52155266.140000001</v>
      </c>
      <c r="J35" s="117"/>
      <c r="K35" s="117"/>
      <c r="L35" s="117"/>
      <c r="M35" s="60">
        <f t="shared" si="0"/>
        <v>-38694250.140000001</v>
      </c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</row>
    <row r="36" spans="1:26" ht="15.75" customHeight="1" x14ac:dyDescent="0.25">
      <c r="A36" s="115"/>
      <c r="B36" s="124">
        <v>44440</v>
      </c>
      <c r="C36" s="60">
        <f t="shared" si="4"/>
        <v>9252289309.9099979</v>
      </c>
      <c r="D36" s="117"/>
      <c r="E36" s="60">
        <v>35141644.600000001</v>
      </c>
      <c r="F36" s="117"/>
      <c r="G36" s="60">
        <f t="shared" si="2"/>
        <v>9287430954.5099983</v>
      </c>
      <c r="H36" s="117"/>
      <c r="I36" s="60">
        <v>0</v>
      </c>
      <c r="J36" s="60">
        <v>0</v>
      </c>
      <c r="K36" s="117"/>
      <c r="L36" s="117"/>
      <c r="M36" s="60">
        <f t="shared" si="0"/>
        <v>0</v>
      </c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</row>
    <row r="37" spans="1:26" ht="15.75" customHeight="1" x14ac:dyDescent="0.25">
      <c r="A37" s="115"/>
      <c r="B37" s="124">
        <v>44470</v>
      </c>
      <c r="C37" s="60">
        <f t="shared" si="4"/>
        <v>9287430954.5099983</v>
      </c>
      <c r="D37" s="117"/>
      <c r="E37" s="60">
        <v>39111553.450000003</v>
      </c>
      <c r="F37" s="117"/>
      <c r="G37" s="60">
        <f t="shared" si="2"/>
        <v>9326542507.9599991</v>
      </c>
      <c r="H37" s="117"/>
      <c r="I37" s="60">
        <v>-83999999.700000003</v>
      </c>
      <c r="J37" s="60">
        <f>-17434662.3+17434662</f>
        <v>-0.30000000074505806</v>
      </c>
      <c r="K37" s="117"/>
      <c r="L37" s="117"/>
      <c r="M37" s="60">
        <f t="shared" si="0"/>
        <v>-84000000</v>
      </c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</row>
    <row r="38" spans="1:26" ht="15.75" customHeight="1" x14ac:dyDescent="0.25">
      <c r="A38" s="115"/>
      <c r="B38" s="124">
        <v>44501</v>
      </c>
      <c r="C38" s="60">
        <f t="shared" si="4"/>
        <v>9326542507.9599991</v>
      </c>
      <c r="D38" s="60">
        <f>-39314498.09-41095231.49</f>
        <v>-80409729.580000013</v>
      </c>
      <c r="E38" s="60">
        <v>17564103.649999999</v>
      </c>
      <c r="F38" s="117"/>
      <c r="G38" s="60">
        <f t="shared" si="2"/>
        <v>9263696882.0299988</v>
      </c>
      <c r="H38" s="117"/>
      <c r="I38" s="60">
        <v>-68388525.239999995</v>
      </c>
      <c r="J38" s="60">
        <v>-8745536.8499999996</v>
      </c>
      <c r="K38" s="117"/>
      <c r="L38" s="117"/>
      <c r="M38" s="60">
        <f t="shared" si="0"/>
        <v>-157543791.66999999</v>
      </c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spans="1:26" ht="15.75" customHeight="1" x14ac:dyDescent="0.25">
      <c r="A39" s="115"/>
      <c r="B39" s="124">
        <v>44531</v>
      </c>
      <c r="C39" s="60">
        <f t="shared" si="4"/>
        <v>9263696882.0299988</v>
      </c>
      <c r="D39" s="60">
        <v>-127644729.66</v>
      </c>
      <c r="E39" s="60">
        <v>24300680.489999998</v>
      </c>
      <c r="F39" s="117"/>
      <c r="G39" s="60">
        <f t="shared" si="2"/>
        <v>9160352832.8599987</v>
      </c>
      <c r="H39" s="117"/>
      <c r="I39" s="60">
        <f>-56535872.81+151605807</f>
        <v>95069934.189999998</v>
      </c>
      <c r="J39" s="60">
        <f>-24311696.72+8886492.19</f>
        <v>-15425204.529999999</v>
      </c>
      <c r="K39" s="117"/>
      <c r="L39" s="117"/>
      <c r="M39" s="60">
        <f t="shared" si="0"/>
        <v>-48000000</v>
      </c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spans="1:26" ht="15.75" customHeight="1" x14ac:dyDescent="0.25">
      <c r="A40" s="115"/>
      <c r="B40" s="124">
        <v>44562</v>
      </c>
      <c r="C40" s="60">
        <f t="shared" si="4"/>
        <v>9160352832.8599987</v>
      </c>
      <c r="D40" s="117"/>
      <c r="E40" s="60">
        <v>56672361.670000002</v>
      </c>
      <c r="F40" s="117"/>
      <c r="G40" s="60">
        <f t="shared" si="2"/>
        <v>9217025194.5299988</v>
      </c>
      <c r="H40" s="117"/>
      <c r="I40" s="60">
        <v>-19000000</v>
      </c>
      <c r="J40" s="117"/>
      <c r="K40" s="117"/>
      <c r="L40" s="117"/>
      <c r="M40" s="60">
        <f t="shared" si="0"/>
        <v>-19000000</v>
      </c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spans="1:26" ht="15.75" customHeight="1" x14ac:dyDescent="0.25">
      <c r="A41" s="115"/>
      <c r="B41" s="124">
        <v>44593</v>
      </c>
      <c r="C41" s="60">
        <f t="shared" si="4"/>
        <v>9217025194.5299988</v>
      </c>
      <c r="D41" s="117"/>
      <c r="E41" s="60">
        <v>103892981.92</v>
      </c>
      <c r="F41" s="117"/>
      <c r="G41" s="60">
        <f t="shared" si="2"/>
        <v>9320918176.4499989</v>
      </c>
      <c r="H41" s="117"/>
      <c r="I41" s="60">
        <v>-25883798.07</v>
      </c>
      <c r="J41" s="60">
        <v>-25116201.93</v>
      </c>
      <c r="K41" s="117"/>
      <c r="L41" s="117"/>
      <c r="M41" s="60">
        <f t="shared" si="0"/>
        <v>-51000000</v>
      </c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</row>
    <row r="42" spans="1:26" ht="15.75" customHeight="1" x14ac:dyDescent="0.25">
      <c r="A42" s="115"/>
      <c r="B42" s="124">
        <v>44621</v>
      </c>
      <c r="C42" s="60">
        <f t="shared" si="4"/>
        <v>9320918176.4499989</v>
      </c>
      <c r="D42" s="117"/>
      <c r="E42" s="60">
        <v>161876146.06</v>
      </c>
      <c r="F42" s="117"/>
      <c r="G42" s="60">
        <f t="shared" si="2"/>
        <v>9482794322.5099983</v>
      </c>
      <c r="H42" s="115"/>
      <c r="I42" s="60">
        <v>-36226218.869999997</v>
      </c>
      <c r="J42" s="60">
        <v>-27273781.129999999</v>
      </c>
      <c r="K42" s="117"/>
      <c r="L42" s="117"/>
      <c r="M42" s="60">
        <f t="shared" si="0"/>
        <v>-63500000</v>
      </c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</row>
    <row r="43" spans="1:26" ht="15.75" customHeight="1" x14ac:dyDescent="0.25">
      <c r="A43" s="115"/>
      <c r="B43" s="124">
        <v>44652</v>
      </c>
      <c r="C43" s="60">
        <f t="shared" si="4"/>
        <v>9482794322.5099983</v>
      </c>
      <c r="D43" s="117"/>
      <c r="E43" s="60">
        <v>122145824.31999999</v>
      </c>
      <c r="F43" s="117"/>
      <c r="G43" s="60">
        <f t="shared" si="2"/>
        <v>9604940146.829998</v>
      </c>
      <c r="H43" s="115"/>
      <c r="I43" s="117"/>
      <c r="J43" s="60">
        <v>-6500000</v>
      </c>
      <c r="K43" s="117"/>
      <c r="L43" s="117"/>
      <c r="M43" s="60">
        <f t="shared" si="0"/>
        <v>-6500000</v>
      </c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</row>
    <row r="44" spans="1:26" ht="15.75" customHeight="1" x14ac:dyDescent="0.25">
      <c r="A44" s="115"/>
      <c r="B44" s="124">
        <v>44682</v>
      </c>
      <c r="C44" s="60">
        <f t="shared" si="4"/>
        <v>9604940146.829998</v>
      </c>
      <c r="D44" s="117"/>
      <c r="E44" s="60">
        <v>109996305.91</v>
      </c>
      <c r="F44" s="117"/>
      <c r="G44" s="60">
        <f t="shared" si="2"/>
        <v>9714936452.7399979</v>
      </c>
      <c r="H44" s="115"/>
      <c r="I44" s="117"/>
      <c r="J44" s="60">
        <v>-18800000</v>
      </c>
      <c r="K44" s="117"/>
      <c r="L44" s="117"/>
      <c r="M44" s="60">
        <f t="shared" si="0"/>
        <v>-18800000</v>
      </c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</row>
    <row r="45" spans="1:26" ht="15.75" customHeight="1" x14ac:dyDescent="0.25">
      <c r="A45" s="115"/>
      <c r="B45" s="124">
        <v>44713</v>
      </c>
      <c r="C45" s="60">
        <f t="shared" si="4"/>
        <v>9714936452.7399979</v>
      </c>
      <c r="D45" s="117"/>
      <c r="E45" s="60">
        <v>99532104.700000003</v>
      </c>
      <c r="F45" s="117"/>
      <c r="G45" s="60">
        <f t="shared" si="2"/>
        <v>9814468557.4399986</v>
      </c>
      <c r="H45" s="115"/>
      <c r="I45" s="60">
        <v>-5067107.72</v>
      </c>
      <c r="J45" s="60">
        <v>-17732892.280000001</v>
      </c>
      <c r="K45" s="117"/>
      <c r="L45" s="117"/>
      <c r="M45" s="60">
        <f t="shared" si="0"/>
        <v>-22800000</v>
      </c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</row>
    <row r="46" spans="1:26" ht="15.75" customHeight="1" x14ac:dyDescent="0.25">
      <c r="A46" s="115"/>
      <c r="B46" s="124">
        <v>44743</v>
      </c>
      <c r="C46" s="60">
        <f t="shared" si="4"/>
        <v>9814468557.4399986</v>
      </c>
      <c r="D46" s="117"/>
      <c r="E46" s="60">
        <v>67047694.950000003</v>
      </c>
      <c r="F46" s="117"/>
      <c r="G46" s="60">
        <f t="shared" si="2"/>
        <v>9881516252.3899994</v>
      </c>
      <c r="H46" s="115"/>
      <c r="I46" s="60">
        <f>-95422875+95422875</f>
        <v>0</v>
      </c>
      <c r="J46" s="117"/>
      <c r="K46" s="117"/>
      <c r="L46" s="117"/>
      <c r="M46" s="60">
        <f t="shared" si="0"/>
        <v>0</v>
      </c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</row>
    <row r="47" spans="1:26" ht="15.75" customHeight="1" x14ac:dyDescent="0.25">
      <c r="A47" s="115"/>
      <c r="B47" s="124">
        <v>44774</v>
      </c>
      <c r="C47" s="60">
        <f t="shared" si="4"/>
        <v>9881516252.3899994</v>
      </c>
      <c r="D47" s="117"/>
      <c r="E47" s="60">
        <v>65686110.979999997</v>
      </c>
      <c r="F47" s="117"/>
      <c r="G47" s="60">
        <f t="shared" si="2"/>
        <v>9947202363.3699989</v>
      </c>
      <c r="H47" s="115"/>
      <c r="I47" s="60">
        <v>-8800000</v>
      </c>
      <c r="J47" s="60">
        <v>0</v>
      </c>
      <c r="K47" s="117"/>
      <c r="L47" s="117"/>
      <c r="M47" s="60">
        <f t="shared" si="0"/>
        <v>-8800000</v>
      </c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</row>
    <row r="48" spans="1:26" ht="15.75" customHeight="1" x14ac:dyDescent="0.25">
      <c r="A48" s="115"/>
      <c r="B48" s="124">
        <v>44805</v>
      </c>
      <c r="C48" s="60">
        <f t="shared" si="4"/>
        <v>9947202363.3699989</v>
      </c>
      <c r="D48" s="117"/>
      <c r="E48" s="60">
        <v>89705848.439999998</v>
      </c>
      <c r="F48" s="117"/>
      <c r="G48" s="60">
        <f t="shared" si="2"/>
        <v>10036908211.809999</v>
      </c>
      <c r="H48" s="115"/>
      <c r="I48" s="60">
        <v>0</v>
      </c>
      <c r="J48" s="60">
        <v>0</v>
      </c>
      <c r="K48" s="117"/>
      <c r="L48" s="117"/>
      <c r="M48" s="60">
        <f t="shared" si="0"/>
        <v>0</v>
      </c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</row>
    <row r="49" spans="1:26" ht="15.75" customHeight="1" x14ac:dyDescent="0.25">
      <c r="A49" s="115"/>
      <c r="B49" s="124">
        <v>44835</v>
      </c>
      <c r="C49" s="60">
        <f t="shared" si="4"/>
        <v>10036908211.809999</v>
      </c>
      <c r="D49" s="117"/>
      <c r="E49" s="60">
        <v>99370238.150000006</v>
      </c>
      <c r="F49" s="117"/>
      <c r="G49" s="60">
        <f t="shared" si="2"/>
        <v>10136278449.959999</v>
      </c>
      <c r="H49" s="115"/>
      <c r="I49" s="60">
        <v>0</v>
      </c>
      <c r="J49" s="60">
        <v>0</v>
      </c>
      <c r="K49" s="117"/>
      <c r="L49" s="117"/>
      <c r="M49" s="60">
        <f t="shared" si="0"/>
        <v>0</v>
      </c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</row>
    <row r="50" spans="1:26" ht="15.75" customHeight="1" x14ac:dyDescent="0.25">
      <c r="A50" s="115"/>
      <c r="B50" s="125"/>
      <c r="C50" s="115"/>
      <c r="D50" s="117"/>
      <c r="E50" s="117"/>
      <c r="F50" s="117"/>
      <c r="G50" s="115"/>
      <c r="H50" s="115"/>
      <c r="I50" s="117"/>
      <c r="J50" s="117"/>
      <c r="K50" s="117"/>
      <c r="L50" s="117"/>
      <c r="M50" s="117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</row>
    <row r="51" spans="1:26" ht="15.75" customHeight="1" x14ac:dyDescent="0.25">
      <c r="A51" s="115"/>
      <c r="B51" s="125"/>
      <c r="C51" s="115"/>
      <c r="D51" s="117"/>
      <c r="E51" s="117"/>
      <c r="F51" s="117"/>
      <c r="G51" s="115"/>
      <c r="H51" s="115"/>
      <c r="I51" s="117"/>
      <c r="J51" s="117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</row>
    <row r="52" spans="1:26" ht="15.75" customHeight="1" x14ac:dyDescent="0.25">
      <c r="A52" s="115"/>
      <c r="B52" s="115"/>
      <c r="C52" s="115"/>
      <c r="D52" s="115"/>
      <c r="E52" s="115"/>
      <c r="F52" s="117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</row>
    <row r="53" spans="1:26" ht="15.75" customHeight="1" x14ac:dyDescent="0.25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</row>
    <row r="54" spans="1:26" ht="15.75" customHeight="1" x14ac:dyDescent="0.25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</row>
    <row r="55" spans="1:26" ht="15.75" customHeight="1" x14ac:dyDescent="0.2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</row>
    <row r="56" spans="1:26" ht="15.75" customHeight="1" x14ac:dyDescent="0.25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</row>
    <row r="57" spans="1:26" ht="15.75" customHeight="1" x14ac:dyDescent="0.25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</row>
    <row r="58" spans="1:26" ht="15.75" customHeight="1" x14ac:dyDescent="0.2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</row>
    <row r="59" spans="1:26" ht="15.75" customHeight="1" x14ac:dyDescent="0.25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</row>
    <row r="60" spans="1:26" ht="15.75" customHeight="1" x14ac:dyDescent="0.25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</row>
    <row r="61" spans="1:26" ht="15.75" customHeight="1" x14ac:dyDescent="0.25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</row>
    <row r="62" spans="1:26" ht="15.75" customHeight="1" x14ac:dyDescent="0.25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</row>
    <row r="63" spans="1:26" ht="15.75" customHeight="1" x14ac:dyDescent="0.2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</row>
    <row r="64" spans="1:26" ht="15.75" customHeight="1" x14ac:dyDescent="0.2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</row>
    <row r="65" spans="1:26" ht="15.75" customHeight="1" x14ac:dyDescent="0.2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</row>
    <row r="66" spans="1:26" ht="15.75" customHeight="1" x14ac:dyDescent="0.2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</row>
    <row r="67" spans="1:26" ht="15.75" customHeight="1" x14ac:dyDescent="0.2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</row>
    <row r="68" spans="1:26" ht="15.75" customHeight="1" x14ac:dyDescent="0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</row>
    <row r="69" spans="1:26" ht="15.75" customHeight="1" x14ac:dyDescent="0.2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</row>
    <row r="70" spans="1:26" ht="15.75" customHeight="1" x14ac:dyDescent="0.2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</row>
    <row r="71" spans="1:26" ht="15.75" customHeight="1" x14ac:dyDescent="0.2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</row>
    <row r="72" spans="1:26" ht="15.75" customHeight="1" x14ac:dyDescent="0.2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</row>
    <row r="73" spans="1:26" ht="15.75" customHeight="1" x14ac:dyDescent="0.2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</row>
    <row r="74" spans="1:26" ht="15.75" customHeight="1" x14ac:dyDescent="0.2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</row>
    <row r="75" spans="1:26" ht="15.75" customHeight="1" x14ac:dyDescent="0.2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</row>
    <row r="76" spans="1:26" ht="15.75" customHeight="1" x14ac:dyDescent="0.2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</row>
    <row r="77" spans="1:26" ht="15.75" customHeight="1" x14ac:dyDescent="0.2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</row>
    <row r="78" spans="1:26" ht="15.75" customHeight="1" x14ac:dyDescent="0.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</row>
    <row r="79" spans="1:26" ht="15.75" customHeight="1" x14ac:dyDescent="0.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</row>
    <row r="80" spans="1:26" ht="15.75" customHeight="1" x14ac:dyDescent="0.2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</row>
    <row r="81" spans="1:26" ht="15.75" customHeight="1" x14ac:dyDescent="0.2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</row>
    <row r="82" spans="1:26" ht="15.75" customHeight="1" x14ac:dyDescent="0.25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</row>
    <row r="83" spans="1:26" ht="15.75" customHeight="1" x14ac:dyDescent="0.2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</row>
    <row r="84" spans="1:26" ht="15.75" customHeight="1" x14ac:dyDescent="0.2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</row>
    <row r="85" spans="1:26" ht="15.75" customHeight="1" x14ac:dyDescent="0.2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</row>
    <row r="86" spans="1:26" ht="15.75" customHeight="1" x14ac:dyDescent="0.25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</row>
    <row r="87" spans="1:26" ht="15.75" customHeight="1" x14ac:dyDescent="0.2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</row>
    <row r="88" spans="1:26" ht="15.75" customHeight="1" x14ac:dyDescent="0.25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</row>
    <row r="89" spans="1:26" ht="15.75" customHeight="1" x14ac:dyDescent="0.25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</row>
    <row r="90" spans="1:26" ht="15.75" customHeight="1" x14ac:dyDescent="0.25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</row>
    <row r="91" spans="1:26" ht="15.75" customHeight="1" x14ac:dyDescent="0.25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</row>
    <row r="92" spans="1:26" ht="15.75" customHeight="1" x14ac:dyDescent="0.25">
      <c r="A92" s="115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</row>
    <row r="93" spans="1:26" ht="15.75" customHeight="1" x14ac:dyDescent="0.25">
      <c r="A93" s="115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</row>
    <row r="94" spans="1:26" ht="15.75" customHeight="1" x14ac:dyDescent="0.25">
      <c r="A94" s="115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</row>
    <row r="95" spans="1:26" ht="15.75" customHeight="1" x14ac:dyDescent="0.25">
      <c r="A95" s="115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</row>
    <row r="96" spans="1:26" ht="15.75" customHeight="1" x14ac:dyDescent="0.25">
      <c r="A96" s="115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</row>
    <row r="97" spans="1:26" ht="15.75" customHeight="1" x14ac:dyDescent="0.25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</row>
    <row r="98" spans="1:26" ht="15.75" customHeight="1" x14ac:dyDescent="0.2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</row>
    <row r="99" spans="1:26" ht="15.75" customHeight="1" x14ac:dyDescent="0.25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</row>
    <row r="100" spans="1:26" ht="15.75" customHeight="1" x14ac:dyDescent="0.25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</row>
    <row r="101" spans="1:26" ht="15.75" customHeight="1" x14ac:dyDescent="0.25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</row>
    <row r="102" spans="1:26" ht="15.75" customHeight="1" x14ac:dyDescent="0.25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</row>
    <row r="103" spans="1:26" ht="15.75" customHeight="1" x14ac:dyDescent="0.25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</row>
    <row r="104" spans="1:26" ht="15.75" customHeight="1" x14ac:dyDescent="0.25">
      <c r="A104" s="115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</row>
    <row r="105" spans="1:26" ht="15.75" customHeight="1" x14ac:dyDescent="0.25">
      <c r="A105" s="115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</row>
    <row r="106" spans="1:26" ht="15.75" customHeight="1" x14ac:dyDescent="0.25">
      <c r="A106" s="115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</row>
    <row r="107" spans="1:26" ht="15.75" customHeight="1" x14ac:dyDescent="0.25">
      <c r="A107" s="115"/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</row>
    <row r="108" spans="1:26" ht="15.75" customHeight="1" x14ac:dyDescent="0.25">
      <c r="A108" s="115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</row>
    <row r="109" spans="1:26" ht="15.75" customHeight="1" x14ac:dyDescent="0.25">
      <c r="A109" s="115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</row>
    <row r="110" spans="1:26" ht="15.75" customHeight="1" x14ac:dyDescent="0.25">
      <c r="A110" s="115"/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</row>
    <row r="111" spans="1:26" ht="15.75" customHeight="1" x14ac:dyDescent="0.2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</row>
    <row r="112" spans="1:26" ht="15.75" customHeight="1" x14ac:dyDescent="0.25">
      <c r="A112" s="115"/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</row>
    <row r="113" spans="1:26" ht="15.75" customHeight="1" x14ac:dyDescent="0.25">
      <c r="A113" s="11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</row>
    <row r="114" spans="1:26" ht="15.75" customHeight="1" x14ac:dyDescent="0.25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</row>
    <row r="115" spans="1:26" ht="15.75" customHeight="1" x14ac:dyDescent="0.25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</row>
    <row r="116" spans="1:26" ht="15.75" customHeight="1" x14ac:dyDescent="0.25">
      <c r="A116" s="115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</row>
    <row r="117" spans="1:26" ht="15.75" customHeight="1" x14ac:dyDescent="0.2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</row>
    <row r="118" spans="1:26" ht="15.75" customHeight="1" x14ac:dyDescent="0.25">
      <c r="A118" s="115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</row>
    <row r="119" spans="1:26" ht="15.75" customHeight="1" x14ac:dyDescent="0.25">
      <c r="A119" s="115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</row>
    <row r="120" spans="1:26" ht="15.75" customHeight="1" x14ac:dyDescent="0.25">
      <c r="A120" s="115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</row>
    <row r="121" spans="1:26" ht="15.75" customHeight="1" x14ac:dyDescent="0.25">
      <c r="A121" s="115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</row>
    <row r="122" spans="1:26" ht="15.75" customHeight="1" x14ac:dyDescent="0.25">
      <c r="A122" s="115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</row>
    <row r="123" spans="1:26" ht="15.75" customHeight="1" x14ac:dyDescent="0.25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</row>
    <row r="124" spans="1:26" ht="15.75" customHeight="1" x14ac:dyDescent="0.25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</row>
    <row r="125" spans="1:26" ht="15.75" customHeight="1" x14ac:dyDescent="0.25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</row>
    <row r="126" spans="1:26" ht="15.75" customHeight="1" x14ac:dyDescent="0.25">
      <c r="A126" s="115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</row>
    <row r="127" spans="1:26" ht="15.75" customHeight="1" x14ac:dyDescent="0.25">
      <c r="A127" s="115"/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</row>
    <row r="128" spans="1:26" ht="15.75" customHeight="1" x14ac:dyDescent="0.25">
      <c r="A128" s="115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</row>
    <row r="129" spans="1:26" ht="15.75" customHeight="1" x14ac:dyDescent="0.25">
      <c r="A129" s="115"/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</row>
    <row r="130" spans="1:26" ht="15.75" customHeight="1" x14ac:dyDescent="0.25">
      <c r="A130" s="115"/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</row>
    <row r="131" spans="1:26" ht="15.75" customHeight="1" x14ac:dyDescent="0.25">
      <c r="A131" s="115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</row>
    <row r="132" spans="1:26" ht="15.75" customHeight="1" x14ac:dyDescent="0.25">
      <c r="A132" s="115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</row>
    <row r="133" spans="1:26" ht="15.75" customHeight="1" x14ac:dyDescent="0.25">
      <c r="A133" s="115"/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</row>
    <row r="134" spans="1:26" ht="15.75" customHeight="1" x14ac:dyDescent="0.25">
      <c r="A134" s="115"/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</row>
    <row r="135" spans="1:26" ht="15.75" customHeight="1" x14ac:dyDescent="0.25">
      <c r="A135" s="115"/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</row>
    <row r="136" spans="1:26" ht="15.75" customHeight="1" x14ac:dyDescent="0.25">
      <c r="A136" s="115"/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</row>
    <row r="137" spans="1:26" ht="15.75" customHeight="1" x14ac:dyDescent="0.25">
      <c r="A137" s="115"/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</row>
    <row r="138" spans="1:26" ht="15.75" customHeight="1" x14ac:dyDescent="0.25">
      <c r="A138" s="115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</row>
    <row r="139" spans="1:26" ht="15.75" customHeight="1" x14ac:dyDescent="0.25">
      <c r="A139" s="115"/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</row>
    <row r="140" spans="1:26" ht="15.75" customHeight="1" x14ac:dyDescent="0.25">
      <c r="A140" s="115"/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</row>
    <row r="141" spans="1:26" ht="15.75" customHeight="1" x14ac:dyDescent="0.25">
      <c r="A141" s="115"/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</row>
    <row r="142" spans="1:26" ht="15.75" customHeight="1" x14ac:dyDescent="0.25">
      <c r="A142" s="115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</row>
    <row r="143" spans="1:26" ht="15.75" customHeight="1" x14ac:dyDescent="0.25">
      <c r="A143" s="115"/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</row>
    <row r="144" spans="1:26" ht="15.75" customHeight="1" x14ac:dyDescent="0.25">
      <c r="A144" s="115"/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</row>
    <row r="145" spans="1:26" ht="15.75" customHeight="1" x14ac:dyDescent="0.25">
      <c r="A145" s="115"/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</row>
    <row r="146" spans="1:26" ht="15.75" customHeight="1" x14ac:dyDescent="0.25">
      <c r="A146" s="115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</row>
    <row r="147" spans="1:26" ht="15.75" customHeight="1" x14ac:dyDescent="0.25">
      <c r="A147" s="115"/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</row>
    <row r="148" spans="1:26" ht="15.75" customHeight="1" x14ac:dyDescent="0.25">
      <c r="A148" s="115"/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</row>
    <row r="149" spans="1:26" ht="15.75" customHeight="1" x14ac:dyDescent="0.25">
      <c r="A149" s="115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</row>
    <row r="150" spans="1:26" ht="15.75" customHeight="1" x14ac:dyDescent="0.25">
      <c r="A150" s="115"/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</row>
    <row r="151" spans="1:26" ht="15.75" customHeight="1" x14ac:dyDescent="0.25">
      <c r="A151" s="115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</row>
    <row r="152" spans="1:26" ht="15.75" customHeight="1" x14ac:dyDescent="0.25">
      <c r="A152" s="115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</row>
    <row r="153" spans="1:26" ht="15.75" customHeight="1" x14ac:dyDescent="0.25">
      <c r="A153" s="115"/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</row>
    <row r="154" spans="1:26" ht="15.75" customHeight="1" x14ac:dyDescent="0.25">
      <c r="A154" s="115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</row>
    <row r="155" spans="1:26" ht="15.75" customHeight="1" x14ac:dyDescent="0.25">
      <c r="A155" s="115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</row>
    <row r="156" spans="1:26" ht="15.75" customHeight="1" x14ac:dyDescent="0.25">
      <c r="A156" s="115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</row>
    <row r="157" spans="1:26" ht="15.75" customHeight="1" x14ac:dyDescent="0.25">
      <c r="A157" s="115"/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</row>
    <row r="158" spans="1:26" ht="15.75" customHeight="1" x14ac:dyDescent="0.25">
      <c r="A158" s="115"/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</row>
    <row r="159" spans="1:26" ht="15.75" customHeight="1" x14ac:dyDescent="0.25">
      <c r="A159" s="115"/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</row>
    <row r="160" spans="1:26" ht="15.75" customHeight="1" x14ac:dyDescent="0.25">
      <c r="A160" s="115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</row>
    <row r="161" spans="1:26" ht="15.75" customHeight="1" x14ac:dyDescent="0.25">
      <c r="A161" s="115"/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</row>
    <row r="162" spans="1:26" ht="15.75" customHeight="1" x14ac:dyDescent="0.25">
      <c r="A162" s="115"/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</row>
    <row r="163" spans="1:26" ht="15.75" customHeight="1" x14ac:dyDescent="0.25">
      <c r="A163" s="115"/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</row>
    <row r="164" spans="1:26" ht="15.75" customHeight="1" x14ac:dyDescent="0.25">
      <c r="A164" s="115"/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</row>
    <row r="165" spans="1:26" ht="15.75" customHeight="1" x14ac:dyDescent="0.25">
      <c r="A165" s="115"/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</row>
    <row r="166" spans="1:26" ht="15.75" customHeight="1" x14ac:dyDescent="0.25">
      <c r="A166" s="115"/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</row>
    <row r="167" spans="1:26" ht="15.75" customHeight="1" x14ac:dyDescent="0.25">
      <c r="A167" s="115"/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</row>
    <row r="168" spans="1:26" ht="15.75" customHeight="1" x14ac:dyDescent="0.25">
      <c r="A168" s="115"/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</row>
    <row r="169" spans="1:26" ht="15.75" customHeight="1" x14ac:dyDescent="0.25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</row>
    <row r="170" spans="1:26" ht="15.75" customHeight="1" x14ac:dyDescent="0.25">
      <c r="A170" s="115"/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</row>
    <row r="171" spans="1:26" ht="15.75" customHeight="1" x14ac:dyDescent="0.25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</row>
    <row r="172" spans="1:26" ht="15.75" customHeight="1" x14ac:dyDescent="0.2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</row>
    <row r="173" spans="1:26" ht="15.75" customHeight="1" x14ac:dyDescent="0.2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</row>
    <row r="174" spans="1:26" ht="15.75" customHeight="1" x14ac:dyDescent="0.25">
      <c r="A174" s="115"/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</row>
    <row r="175" spans="1:26" ht="15.75" customHeight="1" x14ac:dyDescent="0.25">
      <c r="A175" s="115"/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</row>
    <row r="176" spans="1:26" ht="15.75" customHeight="1" x14ac:dyDescent="0.25">
      <c r="A176" s="115"/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</row>
    <row r="177" spans="1:26" ht="15.75" customHeight="1" x14ac:dyDescent="0.25">
      <c r="A177" s="115"/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</row>
    <row r="178" spans="1:26" ht="15.75" customHeight="1" x14ac:dyDescent="0.25">
      <c r="A178" s="115"/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</row>
    <row r="179" spans="1:26" ht="15.75" customHeight="1" x14ac:dyDescent="0.25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</row>
    <row r="180" spans="1:26" ht="15.75" customHeight="1" x14ac:dyDescent="0.25">
      <c r="A180" s="115"/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</row>
    <row r="181" spans="1:26" ht="15.75" customHeight="1" x14ac:dyDescent="0.25">
      <c r="A181" s="115"/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</row>
    <row r="182" spans="1:26" ht="15.75" customHeight="1" x14ac:dyDescent="0.25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</row>
    <row r="183" spans="1:26" ht="15.75" customHeight="1" x14ac:dyDescent="0.25">
      <c r="A183" s="115"/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</row>
    <row r="184" spans="1:26" ht="15.75" customHeight="1" x14ac:dyDescent="0.25">
      <c r="A184" s="115"/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</row>
    <row r="185" spans="1:26" ht="15.75" customHeight="1" x14ac:dyDescent="0.25">
      <c r="A185" s="115"/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</row>
    <row r="186" spans="1:26" ht="15.75" customHeight="1" x14ac:dyDescent="0.25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</row>
    <row r="187" spans="1:26" ht="15.75" customHeight="1" x14ac:dyDescent="0.25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</row>
    <row r="188" spans="1:26" ht="15.75" customHeight="1" x14ac:dyDescent="0.25">
      <c r="A188" s="115"/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</row>
    <row r="189" spans="1:26" ht="15.75" customHeight="1" x14ac:dyDescent="0.25">
      <c r="A189" s="115"/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</row>
    <row r="190" spans="1:26" ht="15.75" customHeight="1" x14ac:dyDescent="0.25">
      <c r="A190" s="115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</row>
    <row r="191" spans="1:26" ht="15.75" customHeight="1" x14ac:dyDescent="0.25">
      <c r="A191" s="115"/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</row>
    <row r="192" spans="1:26" ht="15.75" customHeight="1" x14ac:dyDescent="0.25">
      <c r="A192" s="115"/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</row>
    <row r="193" spans="1:26" ht="15.75" customHeight="1" x14ac:dyDescent="0.25">
      <c r="A193" s="115"/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</row>
    <row r="194" spans="1:26" ht="15.75" customHeight="1" x14ac:dyDescent="0.25">
      <c r="A194" s="115"/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</row>
    <row r="195" spans="1:26" ht="15.75" customHeight="1" x14ac:dyDescent="0.25">
      <c r="A195" s="115"/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</row>
    <row r="196" spans="1:26" ht="15.75" customHeight="1" x14ac:dyDescent="0.25">
      <c r="A196" s="115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</row>
    <row r="197" spans="1:26" ht="15.75" customHeight="1" x14ac:dyDescent="0.25">
      <c r="A197" s="115"/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</row>
    <row r="198" spans="1:26" ht="15.75" customHeight="1" x14ac:dyDescent="0.25">
      <c r="A198" s="115"/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</row>
    <row r="199" spans="1:26" ht="15.75" customHeight="1" x14ac:dyDescent="0.25">
      <c r="A199" s="115"/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</row>
    <row r="200" spans="1:26" ht="15.75" customHeight="1" x14ac:dyDescent="0.25">
      <c r="A200" s="115"/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</row>
    <row r="201" spans="1:26" ht="15.75" customHeight="1" x14ac:dyDescent="0.25">
      <c r="A201" s="115"/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</row>
    <row r="202" spans="1:26" ht="15.75" customHeight="1" x14ac:dyDescent="0.25">
      <c r="A202" s="115"/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</row>
    <row r="203" spans="1:26" ht="15.75" customHeight="1" x14ac:dyDescent="0.25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</row>
    <row r="204" spans="1:26" ht="15.75" customHeight="1" x14ac:dyDescent="0.25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</row>
    <row r="205" spans="1:26" ht="15.75" customHeight="1" x14ac:dyDescent="0.25">
      <c r="A205" s="115"/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</row>
    <row r="206" spans="1:26" ht="15.75" customHeight="1" x14ac:dyDescent="0.25">
      <c r="A206" s="115"/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</row>
    <row r="207" spans="1:26" ht="15.75" customHeight="1" x14ac:dyDescent="0.25">
      <c r="A207" s="11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</row>
    <row r="208" spans="1:26" ht="15.75" customHeight="1" x14ac:dyDescent="0.25">
      <c r="A208" s="115"/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</row>
    <row r="209" spans="1:26" ht="15.75" customHeight="1" x14ac:dyDescent="0.25">
      <c r="A209" s="115"/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</row>
    <row r="210" spans="1:26" ht="15.75" customHeight="1" x14ac:dyDescent="0.25">
      <c r="A210" s="115"/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</row>
    <row r="211" spans="1:26" ht="15.75" customHeight="1" x14ac:dyDescent="0.25">
      <c r="A211" s="115"/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</row>
    <row r="212" spans="1:26" ht="15.75" customHeight="1" x14ac:dyDescent="0.25">
      <c r="A212" s="115"/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</row>
    <row r="213" spans="1:26" ht="15.75" customHeight="1" x14ac:dyDescent="0.25">
      <c r="A213" s="115"/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</row>
    <row r="214" spans="1:26" ht="15.75" customHeight="1" x14ac:dyDescent="0.25">
      <c r="A214" s="115"/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</row>
    <row r="215" spans="1:26" ht="15.75" customHeight="1" x14ac:dyDescent="0.25">
      <c r="A215" s="115"/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</row>
    <row r="216" spans="1:26" ht="15.75" customHeight="1" x14ac:dyDescent="0.25">
      <c r="A216" s="115"/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</row>
    <row r="217" spans="1:26" ht="15.75" customHeight="1" x14ac:dyDescent="0.25">
      <c r="A217" s="115"/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</row>
    <row r="218" spans="1:26" ht="15.75" customHeight="1" x14ac:dyDescent="0.25">
      <c r="A218" s="115"/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</row>
    <row r="219" spans="1:26" ht="15.75" customHeight="1" x14ac:dyDescent="0.25">
      <c r="A219" s="115"/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</row>
    <row r="220" spans="1:26" ht="15.75" customHeight="1" x14ac:dyDescent="0.25">
      <c r="A220" s="115"/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</row>
    <row r="221" spans="1:26" ht="15.75" customHeight="1" x14ac:dyDescent="0.25">
      <c r="A221" s="115"/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</row>
    <row r="222" spans="1:26" ht="15.75" customHeight="1" x14ac:dyDescent="0.25">
      <c r="A222" s="115"/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</row>
    <row r="223" spans="1:26" ht="15.75" customHeight="1" x14ac:dyDescent="0.25">
      <c r="A223" s="115"/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</row>
    <row r="224" spans="1:26" ht="15.75" customHeight="1" x14ac:dyDescent="0.25">
      <c r="A224" s="115"/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</row>
    <row r="225" spans="1:26" ht="15.75" customHeight="1" x14ac:dyDescent="0.25">
      <c r="A225" s="115"/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</row>
    <row r="226" spans="1:26" ht="15.75" customHeight="1" x14ac:dyDescent="0.25">
      <c r="A226" s="115"/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</row>
    <row r="227" spans="1:26" ht="15.75" customHeight="1" x14ac:dyDescent="0.25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</row>
    <row r="228" spans="1:26" ht="15.75" customHeight="1" x14ac:dyDescent="0.25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</row>
    <row r="229" spans="1:26" ht="15.75" customHeight="1" x14ac:dyDescent="0.25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</row>
    <row r="230" spans="1:26" ht="15.75" customHeight="1" x14ac:dyDescent="0.25">
      <c r="A230" s="115"/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</row>
    <row r="231" spans="1:26" ht="15.75" customHeight="1" x14ac:dyDescent="0.25">
      <c r="A231" s="115"/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</row>
    <row r="232" spans="1:26" ht="15.75" customHeight="1" x14ac:dyDescent="0.25">
      <c r="A232" s="115"/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</row>
    <row r="233" spans="1:26" ht="15.75" customHeight="1" x14ac:dyDescent="0.25">
      <c r="A233" s="115"/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</row>
    <row r="234" spans="1:26" ht="15.75" customHeight="1" x14ac:dyDescent="0.25">
      <c r="A234" s="115"/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</row>
    <row r="235" spans="1:26" ht="15.75" customHeight="1" x14ac:dyDescent="0.25">
      <c r="A235" s="115"/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</row>
    <row r="236" spans="1:26" ht="15.75" customHeight="1" x14ac:dyDescent="0.25">
      <c r="A236" s="115"/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  <c r="Z236" s="115"/>
    </row>
    <row r="237" spans="1:26" ht="15.75" customHeight="1" x14ac:dyDescent="0.25">
      <c r="A237" s="115"/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</row>
    <row r="238" spans="1:26" ht="15.75" customHeight="1" x14ac:dyDescent="0.25">
      <c r="A238" s="115"/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</row>
    <row r="239" spans="1:26" ht="15.75" customHeight="1" x14ac:dyDescent="0.25">
      <c r="A239" s="115"/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5"/>
      <c r="Y239" s="115"/>
      <c r="Z239" s="115"/>
    </row>
    <row r="240" spans="1:26" ht="15.75" customHeight="1" x14ac:dyDescent="0.25">
      <c r="A240" s="115"/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15"/>
      <c r="Z240" s="115"/>
    </row>
    <row r="241" spans="1:26" ht="15.75" customHeight="1" x14ac:dyDescent="0.25">
      <c r="A241" s="115"/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  <c r="Z241" s="115"/>
    </row>
    <row r="242" spans="1:26" ht="15.75" customHeight="1" x14ac:dyDescent="0.25">
      <c r="A242" s="115"/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15"/>
      <c r="Z242" s="115"/>
    </row>
    <row r="243" spans="1:26" ht="15.75" customHeight="1" x14ac:dyDescent="0.25">
      <c r="A243" s="115"/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5"/>
      <c r="Y243" s="115"/>
      <c r="Z243" s="115"/>
    </row>
    <row r="244" spans="1:26" ht="15.75" customHeight="1" x14ac:dyDescent="0.25">
      <c r="A244" s="115"/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15"/>
      <c r="Z244" s="115"/>
    </row>
    <row r="245" spans="1:26" ht="15.75" customHeight="1" x14ac:dyDescent="0.25">
      <c r="A245" s="115"/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15"/>
      <c r="Z245" s="115"/>
    </row>
    <row r="246" spans="1:26" ht="15.75" customHeight="1" x14ac:dyDescent="0.25">
      <c r="A246" s="115"/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15"/>
      <c r="Z246" s="115"/>
    </row>
    <row r="247" spans="1:26" ht="15.75" customHeight="1" x14ac:dyDescent="0.25">
      <c r="A247" s="115"/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15"/>
      <c r="Z247" s="115"/>
    </row>
    <row r="248" spans="1:26" ht="15.75" customHeight="1" x14ac:dyDescent="0.25">
      <c r="A248" s="115"/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  <c r="Z248" s="115"/>
    </row>
    <row r="249" spans="1:26" ht="15.75" customHeight="1" x14ac:dyDescent="0.25">
      <c r="A249" s="115"/>
      <c r="B249" s="115"/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15"/>
      <c r="Z249" s="115"/>
    </row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FFUU ETAPA 1</vt:lpstr>
      <vt:lpstr>FFUU ETAPA 2</vt:lpstr>
      <vt:lpstr>RESUMEN CLIENTES</vt:lpstr>
      <vt:lpstr>CLIENTES E2</vt:lpstr>
      <vt:lpstr>CLIENTES E1</vt:lpstr>
      <vt:lpstr>CLIENTES T6</vt:lpstr>
      <vt:lpstr>CLIENTES PARQ</vt:lpstr>
      <vt:lpstr>CREDITO OAN 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Ruiz Sánchez</dc:creator>
  <cp:lastModifiedBy>Linda Ruiz Sánchez</cp:lastModifiedBy>
  <dcterms:created xsi:type="dcterms:W3CDTF">2024-05-20T14:37:59Z</dcterms:created>
  <dcterms:modified xsi:type="dcterms:W3CDTF">2024-05-20T14:37:59Z</dcterms:modified>
</cp:coreProperties>
</file>