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23\Downloads\"/>
    </mc:Choice>
  </mc:AlternateContent>
  <xr:revisionPtr revIDLastSave="0" documentId="13_ncr:1_{8DAE8C5D-4685-41E8-8297-01629F0521DC}" xr6:coauthVersionLast="47" xr6:coauthVersionMax="47" xr10:uidLastSave="{00000000-0000-0000-0000-000000000000}"/>
  <bookViews>
    <workbookView xWindow="-108" yWindow="-108" windowWidth="16608" windowHeight="8712" xr2:uid="{A45C1DD7-1280-47E0-9428-A596E74106A6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/>
  <c r="E13" i="1"/>
  <c r="E12" i="1"/>
  <c r="E11" i="1"/>
  <c r="E10" i="1"/>
  <c r="E9" i="1"/>
  <c r="E8" i="1"/>
  <c r="E7" i="1"/>
  <c r="E6" i="1"/>
  <c r="E5" i="1"/>
  <c r="E4" i="1"/>
  <c r="E3" i="1"/>
  <c r="C30" i="1"/>
  <c r="C28" i="1"/>
  <c r="D16" i="1"/>
  <c r="E16" i="1"/>
  <c r="D3" i="1"/>
  <c r="D15" i="1"/>
  <c r="D14" i="1"/>
  <c r="D4" i="1" l="1"/>
  <c r="D5" i="1"/>
  <c r="D6" i="1"/>
  <c r="D7" i="1"/>
  <c r="D8" i="1"/>
  <c r="D9" i="1"/>
  <c r="D10" i="1"/>
  <c r="D11" i="1"/>
  <c r="D12" i="1"/>
  <c r="D13" i="1"/>
</calcChain>
</file>

<file path=xl/sharedStrings.xml><?xml version="1.0" encoding="utf-8"?>
<sst xmlns="http://schemas.openxmlformats.org/spreadsheetml/2006/main" count="35" uniqueCount="35">
  <si>
    <t>PERIODO</t>
  </si>
  <si>
    <t>IBC</t>
  </si>
  <si>
    <t>DIAS</t>
  </si>
  <si>
    <t>IBL</t>
  </si>
  <si>
    <t>Total, Indice de Precios al Consumidor (IPC)</t>
  </si>
  <si>
    <t>Índices - Serie de empalme
2003 - 2024</t>
  </si>
  <si>
    <t>Base Diciembre de 2018 = 100,00</t>
  </si>
  <si>
    <t>Mes</t>
  </si>
  <si>
    <t>LIQUIDACIÓN IPP</t>
  </si>
  <si>
    <t>Enero</t>
  </si>
  <si>
    <t>Febrero</t>
  </si>
  <si>
    <t>Porcentaje de pérdida de capacidad laboral - Dictamen emitido por SURA</t>
  </si>
  <si>
    <t>Monto de la indemnización en meses ingreso base de liquidación</t>
  </si>
  <si>
    <t>Marzo</t>
  </si>
  <si>
    <t>20,00</t>
  </si>
  <si>
    <t>9,5</t>
  </si>
  <si>
    <t>Abril</t>
  </si>
  <si>
    <t>Mayo</t>
  </si>
  <si>
    <t>Fecha de  estructuración de la PCL</t>
  </si>
  <si>
    <t>IBL (Promedio salarios del ultimo año)</t>
  </si>
  <si>
    <t>Junio</t>
  </si>
  <si>
    <t>19/5/2023</t>
  </si>
  <si>
    <t>Julio</t>
  </si>
  <si>
    <t>Agosto</t>
  </si>
  <si>
    <t>IBL * MONTO INDEMNIZACIÓN EN MESES</t>
  </si>
  <si>
    <t>Septiembre</t>
  </si>
  <si>
    <t>Octubre</t>
  </si>
  <si>
    <t>Noviembre</t>
  </si>
  <si>
    <t>Diciembre</t>
  </si>
  <si>
    <r>
      <rPr>
        <b/>
        <sz val="8"/>
        <rFont val="Segoe UI"/>
        <family val="2"/>
        <charset val="204"/>
      </rPr>
      <t>Fuente:</t>
    </r>
    <r>
      <rPr>
        <sz val="8"/>
        <rFont val="Segoe UI"/>
        <family val="2"/>
        <charset val="204"/>
      </rPr>
      <t xml:space="preserve"> DANE.</t>
    </r>
  </si>
  <si>
    <r>
      <rPr>
        <b/>
        <sz val="8"/>
        <rFont val="Segoe UI"/>
        <family val="2"/>
        <charset val="204"/>
      </rPr>
      <t>Nota:</t>
    </r>
    <r>
      <rPr>
        <sz val="8"/>
        <rFont val="Segoe UI"/>
        <family val="2"/>
        <charset val="204"/>
      </rPr>
      <t xml:space="preserve"> La diferencia en la suma de las variables, obedece al sistema de aproximación y redondeo.</t>
    </r>
  </si>
  <si>
    <t>Actualizado el 8 de julio de 2024</t>
  </si>
  <si>
    <t>PROMEDIO DE SALARIOS</t>
  </si>
  <si>
    <t>TOTAL</t>
  </si>
  <si>
    <t>Indexación IBL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</si>
</sst>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.00"/>
    <numFmt numFmtId="165" formatCode="0.0"/>
    <numFmt numFmtId="166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Segoe UI"/>
      <family val="2"/>
      <charset val="204"/>
    </font>
    <font>
      <b/>
      <sz val="12"/>
      <name val="Segoe UI"/>
      <family val="2"/>
      <charset val="204"/>
    </font>
    <font>
      <sz val="9"/>
      <name val="Segoe UI"/>
      <family val="2"/>
      <charset val="204"/>
    </font>
    <font>
      <b/>
      <sz val="9"/>
      <name val="Segoe UI"/>
      <family val="2"/>
      <charset val="204"/>
    </font>
    <font>
      <sz val="9"/>
      <name val="Segoe UI"/>
      <family val="2"/>
    </font>
    <font>
      <b/>
      <sz val="9"/>
      <name val="Segoe UI"/>
      <family val="2"/>
    </font>
    <font>
      <sz val="8"/>
      <name val="Segoe UI"/>
      <family val="2"/>
      <charset val="204"/>
    </font>
    <font>
      <b/>
      <sz val="8"/>
      <name val="Segoe UI"/>
      <family val="2"/>
      <charset val="204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164" fontId="0" fillId="0" borderId="0" xfId="0" applyNumberFormat="1"/>
    <xf numFmtId="0" fontId="5" fillId="4" borderId="0" xfId="0" applyFont="1" applyFill="1"/>
    <xf numFmtId="0" fontId="6" fillId="5" borderId="1" xfId="0" applyFont="1" applyFill="1" applyBorder="1"/>
    <xf numFmtId="0" fontId="6" fillId="5" borderId="0" xfId="0" applyFont="1" applyFill="1"/>
    <xf numFmtId="0" fontId="6" fillId="5" borderId="2" xfId="0" applyFont="1" applyFill="1" applyBorder="1"/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vertical="center"/>
    </xf>
    <xf numFmtId="0" fontId="5" fillId="4" borderId="4" xfId="0" applyFont="1" applyFill="1" applyBorder="1"/>
    <xf numFmtId="0" fontId="5" fillId="4" borderId="5" xfId="0" applyFont="1" applyFill="1" applyBorder="1"/>
    <xf numFmtId="0" fontId="6" fillId="4" borderId="6" xfId="0" applyFont="1" applyFill="1" applyBorder="1" applyAlignment="1">
      <alignment horizontal="right" vertic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65" fontId="5" fillId="0" borderId="9" xfId="0" applyNumberFormat="1" applyFont="1" applyBorder="1" applyAlignment="1">
      <alignment horizontal="left" indent="1"/>
    </xf>
    <xf numFmtId="2" fontId="5" fillId="0" borderId="0" xfId="1" applyNumberFormat="1" applyFont="1" applyFill="1" applyBorder="1" applyAlignment="1">
      <alignment horizontal="center"/>
    </xf>
    <xf numFmtId="2" fontId="5" fillId="0" borderId="0" xfId="1" quotePrefix="1" applyNumberFormat="1" applyFont="1" applyFill="1" applyBorder="1" applyAlignment="1">
      <alignment horizontal="center"/>
    </xf>
    <xf numFmtId="0" fontId="5" fillId="0" borderId="5" xfId="1" quotePrefix="1" applyNumberFormat="1" applyFont="1" applyFill="1" applyBorder="1" applyAlignment="1">
      <alignment horizontal="center"/>
    </xf>
    <xf numFmtId="0" fontId="7" fillId="0" borderId="10" xfId="1" quotePrefix="1" applyNumberFormat="1" applyFont="1" applyFill="1" applyBorder="1" applyAlignment="1">
      <alignment horizontal="center"/>
    </xf>
    <xf numFmtId="165" fontId="5" fillId="3" borderId="9" xfId="0" applyNumberFormat="1" applyFont="1" applyFill="1" applyBorder="1" applyAlignment="1">
      <alignment horizontal="left" indent="1"/>
    </xf>
    <xf numFmtId="2" fontId="5" fillId="3" borderId="0" xfId="1" applyNumberFormat="1" applyFont="1" applyFill="1" applyBorder="1" applyAlignment="1">
      <alignment horizontal="center"/>
    </xf>
    <xf numFmtId="4" fontId="5" fillId="3" borderId="0" xfId="1" applyNumberFormat="1" applyFont="1" applyFill="1" applyBorder="1" applyAlignment="1">
      <alignment horizontal="center"/>
    </xf>
    <xf numFmtId="4" fontId="5" fillId="3" borderId="10" xfId="1" applyNumberFormat="1" applyFont="1" applyFill="1" applyBorder="1" applyAlignment="1">
      <alignment horizontal="center"/>
    </xf>
    <xf numFmtId="2" fontId="5" fillId="3" borderId="10" xfId="1" applyNumberFormat="1" applyFont="1" applyFill="1" applyBorder="1" applyAlignment="1">
      <alignment horizontal="center"/>
    </xf>
    <xf numFmtId="2" fontId="5" fillId="0" borderId="10" xfId="1" applyNumberFormat="1" applyFont="1" applyFill="1" applyBorder="1" applyAlignment="1">
      <alignment horizontal="center"/>
    </xf>
    <xf numFmtId="165" fontId="5" fillId="3" borderId="11" xfId="0" applyNumberFormat="1" applyFont="1" applyFill="1" applyBorder="1" applyAlignment="1">
      <alignment horizontal="left" indent="1"/>
    </xf>
    <xf numFmtId="2" fontId="5" fillId="3" borderId="2" xfId="1" applyNumberFormat="1" applyFont="1" applyFill="1" applyBorder="1" applyAlignment="1">
      <alignment horizontal="center"/>
    </xf>
    <xf numFmtId="2" fontId="7" fillId="3" borderId="2" xfId="1" applyNumberFormat="1" applyFont="1" applyFill="1" applyBorder="1" applyAlignment="1">
      <alignment horizontal="center"/>
    </xf>
    <xf numFmtId="2" fontId="8" fillId="3" borderId="12" xfId="1" applyNumberFormat="1" applyFont="1" applyFill="1" applyBorder="1" applyAlignment="1">
      <alignment horizontal="center"/>
    </xf>
    <xf numFmtId="0" fontId="9" fillId="4" borderId="5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9" fillId="4" borderId="0" xfId="0" applyFont="1" applyFill="1" applyAlignment="1">
      <alignment vertical="center" wrapText="1"/>
    </xf>
    <xf numFmtId="0" fontId="5" fillId="4" borderId="0" xfId="0" applyFont="1" applyFill="1" applyAlignment="1">
      <alignment vertical="center"/>
    </xf>
    <xf numFmtId="0" fontId="5" fillId="4" borderId="10" xfId="0" applyFont="1" applyFill="1" applyBorder="1" applyAlignment="1">
      <alignment vertical="center"/>
    </xf>
    <xf numFmtId="3" fontId="10" fillId="4" borderId="7" xfId="0" applyNumberFormat="1" applyFont="1" applyFill="1" applyBorder="1" applyAlignment="1">
      <alignment vertical="center"/>
    </xf>
    <xf numFmtId="3" fontId="10" fillId="4" borderId="2" xfId="0" applyNumberFormat="1" applyFont="1" applyFill="1" applyBorder="1" applyAlignment="1">
      <alignment vertical="center"/>
    </xf>
    <xf numFmtId="3" fontId="10" fillId="4" borderId="2" xfId="0" applyNumberFormat="1" applyFont="1" applyFill="1" applyBorder="1" applyAlignment="1">
      <alignment horizontal="left" vertical="center"/>
    </xf>
    <xf numFmtId="0" fontId="5" fillId="4" borderId="2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14" fontId="0" fillId="0" borderId="0" xfId="0" applyNumberFormat="1"/>
    <xf numFmtId="0" fontId="2" fillId="0" borderId="14" xfId="0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6" fontId="0" fillId="0" borderId="0" xfId="0" applyNumberFormat="1"/>
    <xf numFmtId="0" fontId="12" fillId="0" borderId="8" xfId="0" applyFont="1" applyBorder="1"/>
    <xf numFmtId="0" fontId="12" fillId="0" borderId="8" xfId="0" applyFont="1" applyBorder="1" applyAlignment="1">
      <alignment horizontal="center" vertical="center" wrapText="1"/>
    </xf>
    <xf numFmtId="166" fontId="12" fillId="6" borderId="8" xfId="0" applyNumberFormat="1" applyFont="1" applyFill="1" applyBorder="1"/>
    <xf numFmtId="166" fontId="11" fillId="6" borderId="8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9" fillId="4" borderId="13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 vertical="center" wrapText="1"/>
    </xf>
    <xf numFmtId="0" fontId="13" fillId="6" borderId="2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1" fillId="0" borderId="0" xfId="0" applyFont="1"/>
    <xf numFmtId="0" fontId="12" fillId="0" borderId="3" xfId="0" applyFont="1" applyBorder="1"/>
    <xf numFmtId="0" fontId="12" fillId="0" borderId="8" xfId="0" applyFont="1" applyBorder="1"/>
    <xf numFmtId="0" fontId="1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4" fontId="12" fillId="0" borderId="3" xfId="0" applyNumberFormat="1" applyFont="1" applyBorder="1"/>
    <xf numFmtId="164" fontId="0" fillId="6" borderId="14" xfId="0" applyNumberForma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D666B-0B94-4342-AF03-165C00E0C410}">
  <dimension ref="A1:AC38"/>
  <sheetViews>
    <sheetView tabSelected="1" topLeftCell="A10" workbookViewId="0">
      <selection activeCell="E16" sqref="E16"/>
    </sheetView>
  </sheetViews>
  <sheetFormatPr baseColWidth="10" defaultColWidth="11.44140625" defaultRowHeight="14.4" x14ac:dyDescent="0.3"/>
  <cols>
    <col min="2" max="2" width="20" style="1" customWidth="1"/>
    <col min="3" max="3" width="17.5546875" customWidth="1"/>
    <col min="4" max="4" width="16.88671875" customWidth="1"/>
    <col min="5" max="5" width="15.6640625" customWidth="1"/>
  </cols>
  <sheetData>
    <row r="1" spans="1:29" x14ac:dyDescent="0.3">
      <c r="A1" s="59" t="s">
        <v>32</v>
      </c>
      <c r="B1" s="59"/>
      <c r="C1" s="59"/>
      <c r="D1" s="59"/>
    </row>
    <row r="2" spans="1:29" ht="14.4" customHeight="1" x14ac:dyDescent="0.3">
      <c r="A2" s="43" t="s">
        <v>0</v>
      </c>
      <c r="B2" s="44" t="s">
        <v>1</v>
      </c>
      <c r="C2" s="43" t="s">
        <v>2</v>
      </c>
      <c r="D2" s="43" t="s">
        <v>3</v>
      </c>
      <c r="E2" s="43" t="s">
        <v>34</v>
      </c>
    </row>
    <row r="3" spans="1:29" x14ac:dyDescent="0.3">
      <c r="A3" s="45">
        <v>202103</v>
      </c>
      <c r="B3" s="46">
        <v>908526</v>
      </c>
      <c r="C3" s="45">
        <v>12</v>
      </c>
      <c r="D3" s="46">
        <f>B3/30*C3</f>
        <v>363410.4</v>
      </c>
      <c r="E3" s="72">
        <f>D3*(143.38/107.12)</f>
        <v>486424.41329350258</v>
      </c>
    </row>
    <row r="4" spans="1:29" ht="14.4" customHeight="1" x14ac:dyDescent="0.3">
      <c r="A4" s="45">
        <v>202104</v>
      </c>
      <c r="B4" s="46">
        <v>908526</v>
      </c>
      <c r="C4" s="45">
        <v>30</v>
      </c>
      <c r="D4" s="46">
        <f t="shared" ref="D4:D14" si="0">B4/C4*30</f>
        <v>908526</v>
      </c>
      <c r="E4" s="72">
        <f>D4*(143.38/107.76)</f>
        <v>1208838.6959910912</v>
      </c>
    </row>
    <row r="5" spans="1:29" x14ac:dyDescent="0.3">
      <c r="A5" s="45">
        <v>202105</v>
      </c>
      <c r="B5" s="46">
        <v>908526</v>
      </c>
      <c r="C5" s="45">
        <v>30</v>
      </c>
      <c r="D5" s="46">
        <f t="shared" si="0"/>
        <v>908526</v>
      </c>
      <c r="E5" s="72">
        <f>D5*(143.38/108.84)</f>
        <v>1196843.604189636</v>
      </c>
    </row>
    <row r="6" spans="1:29" x14ac:dyDescent="0.3">
      <c r="A6" s="45">
        <v>202106</v>
      </c>
      <c r="B6" s="46">
        <v>908526</v>
      </c>
      <c r="C6" s="45">
        <v>30</v>
      </c>
      <c r="D6" s="46">
        <f t="shared" si="0"/>
        <v>908526</v>
      </c>
      <c r="E6" s="72">
        <f>D6*(143.38/108.78)</f>
        <v>1197503.7495863209</v>
      </c>
    </row>
    <row r="7" spans="1:29" x14ac:dyDescent="0.3">
      <c r="A7" s="45">
        <v>202107</v>
      </c>
      <c r="B7" s="46">
        <v>908526</v>
      </c>
      <c r="C7" s="45">
        <v>30</v>
      </c>
      <c r="D7" s="46">
        <f t="shared" si="0"/>
        <v>908526</v>
      </c>
      <c r="E7" s="72">
        <f>D7*(143.38/109.14)</f>
        <v>1193553.7647058824</v>
      </c>
    </row>
    <row r="8" spans="1:29" ht="14.4" customHeight="1" x14ac:dyDescent="0.3">
      <c r="A8" s="45">
        <v>202108</v>
      </c>
      <c r="B8" s="46">
        <v>908526</v>
      </c>
      <c r="C8" s="45">
        <v>30</v>
      </c>
      <c r="D8" s="46">
        <f t="shared" si="0"/>
        <v>908526</v>
      </c>
      <c r="E8" s="72">
        <f>D8*(143.38/109.62)</f>
        <v>1188327.4756431307</v>
      </c>
    </row>
    <row r="9" spans="1:29" x14ac:dyDescent="0.3">
      <c r="A9" s="45">
        <v>202109</v>
      </c>
      <c r="B9" s="46">
        <v>908526</v>
      </c>
      <c r="C9" s="45">
        <v>30</v>
      </c>
      <c r="D9" s="46">
        <f t="shared" si="0"/>
        <v>908526</v>
      </c>
      <c r="E9" s="72">
        <f>D9*(143.38/110.04)</f>
        <v>1183791.8745910577</v>
      </c>
    </row>
    <row r="10" spans="1:29" x14ac:dyDescent="0.3">
      <c r="A10" s="45">
        <v>202110</v>
      </c>
      <c r="B10" s="46">
        <v>908526</v>
      </c>
      <c r="C10" s="45">
        <v>30</v>
      </c>
      <c r="D10" s="46">
        <f t="shared" si="0"/>
        <v>908526</v>
      </c>
      <c r="E10" s="72">
        <f>D10*(143.38/110.06)</f>
        <v>1183576.7570416136</v>
      </c>
    </row>
    <row r="11" spans="1:29" ht="14.4" customHeight="1" x14ac:dyDescent="0.3">
      <c r="A11" s="45">
        <v>202111</v>
      </c>
      <c r="B11" s="46">
        <v>908526</v>
      </c>
      <c r="C11" s="45">
        <v>30</v>
      </c>
      <c r="D11" s="46">
        <f t="shared" si="0"/>
        <v>908526</v>
      </c>
      <c r="E11" s="72">
        <f>D11*(143.38/110.6)</f>
        <v>1177797.991681736</v>
      </c>
    </row>
    <row r="12" spans="1:29" x14ac:dyDescent="0.3">
      <c r="A12" s="45">
        <v>202112</v>
      </c>
      <c r="B12" s="46">
        <v>908526</v>
      </c>
      <c r="C12" s="45">
        <v>30</v>
      </c>
      <c r="D12" s="46">
        <f t="shared" si="0"/>
        <v>908526</v>
      </c>
      <c r="E12" s="72">
        <f>D12*(143.38/111.41)</f>
        <v>1169234.8790952337</v>
      </c>
    </row>
    <row r="13" spans="1:29" ht="14.4" customHeight="1" x14ac:dyDescent="0.3">
      <c r="A13" s="45">
        <v>202201</v>
      </c>
      <c r="B13" s="46">
        <v>1000000</v>
      </c>
      <c r="C13" s="45">
        <v>30</v>
      </c>
      <c r="D13" s="46">
        <f t="shared" si="0"/>
        <v>1000000.0000000001</v>
      </c>
      <c r="E13" s="72">
        <f>D13*(143.38/113.26)</f>
        <v>1265936.782624051</v>
      </c>
    </row>
    <row r="14" spans="1:29" x14ac:dyDescent="0.3">
      <c r="A14" s="45">
        <v>202202</v>
      </c>
      <c r="B14" s="46">
        <v>1000000</v>
      </c>
      <c r="C14" s="45">
        <v>30</v>
      </c>
      <c r="D14" s="46">
        <f t="shared" si="0"/>
        <v>1000000.0000000001</v>
      </c>
      <c r="E14" s="72">
        <f>D14*(143.38/115.11)</f>
        <v>1245591.1736599775</v>
      </c>
    </row>
    <row r="15" spans="1:29" x14ac:dyDescent="0.3">
      <c r="A15" s="45">
        <v>202203</v>
      </c>
      <c r="B15" s="46">
        <v>1000000</v>
      </c>
      <c r="C15" s="45">
        <v>18</v>
      </c>
      <c r="D15" s="46">
        <f>B15/30*C15</f>
        <v>600000</v>
      </c>
      <c r="E15" s="72">
        <f>D15*(143.38/116.26)</f>
        <v>739962.15379322204</v>
      </c>
    </row>
    <row r="16" spans="1:29" ht="20.399999999999999" x14ac:dyDescent="0.3">
      <c r="A16" s="60" t="s">
        <v>33</v>
      </c>
      <c r="B16" s="61"/>
      <c r="C16" s="62"/>
      <c r="D16" s="46">
        <f>SUM(D3:D15)</f>
        <v>11140144.4</v>
      </c>
      <c r="E16" s="72">
        <f>SUM(E3:E15)</f>
        <v>14437383.315896453</v>
      </c>
      <c r="G16" s="52" t="s">
        <v>4</v>
      </c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</row>
    <row r="17" spans="1:29" ht="19.2" x14ac:dyDescent="0.3">
      <c r="D17" s="47"/>
      <c r="G17" s="53" t="s">
        <v>5</v>
      </c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</row>
    <row r="18" spans="1:29" x14ac:dyDescent="0.3">
      <c r="E18" s="4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x14ac:dyDescent="0.3">
      <c r="E19" s="42"/>
      <c r="G19" s="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5"/>
      <c r="Z19" s="4"/>
      <c r="AA19" s="4"/>
      <c r="AB19" s="4"/>
      <c r="AC19" s="4"/>
    </row>
    <row r="20" spans="1:29" x14ac:dyDescent="0.3">
      <c r="G20" s="6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8"/>
      <c r="AA20" s="9"/>
      <c r="AB20" s="8"/>
      <c r="AC20" s="10" t="s">
        <v>6</v>
      </c>
    </row>
    <row r="21" spans="1:29" ht="14.4" customHeight="1" x14ac:dyDescent="0.3">
      <c r="G21" s="11" t="s">
        <v>7</v>
      </c>
      <c r="H21" s="11">
        <v>2003</v>
      </c>
      <c r="I21" s="12">
        <v>2004</v>
      </c>
      <c r="J21" s="12">
        <v>2005</v>
      </c>
      <c r="K21" s="12">
        <v>2006</v>
      </c>
      <c r="L21" s="12">
        <v>2007</v>
      </c>
      <c r="M21" s="12">
        <v>2008</v>
      </c>
      <c r="N21" s="12">
        <v>2009</v>
      </c>
      <c r="O21" s="12">
        <v>2010</v>
      </c>
      <c r="P21" s="12">
        <v>2011</v>
      </c>
      <c r="Q21" s="12">
        <v>2012</v>
      </c>
      <c r="R21" s="12">
        <v>2013</v>
      </c>
      <c r="S21" s="12">
        <v>2014</v>
      </c>
      <c r="T21" s="12">
        <v>2015</v>
      </c>
      <c r="U21" s="12">
        <v>2016</v>
      </c>
      <c r="V21" s="12">
        <v>2017</v>
      </c>
      <c r="W21" s="12">
        <v>2018</v>
      </c>
      <c r="X21" s="12">
        <v>2019</v>
      </c>
      <c r="Y21" s="13">
        <v>2020</v>
      </c>
      <c r="Z21" s="13">
        <v>2021</v>
      </c>
      <c r="AA21" s="13">
        <v>2022</v>
      </c>
      <c r="AB21" s="14">
        <v>2023</v>
      </c>
      <c r="AC21" s="15">
        <v>2024</v>
      </c>
    </row>
    <row r="22" spans="1:29" x14ac:dyDescent="0.3">
      <c r="B22" s="66" t="s">
        <v>8</v>
      </c>
      <c r="C22" s="66"/>
      <c r="D22" s="66"/>
      <c r="G22" s="16" t="s">
        <v>9</v>
      </c>
      <c r="H22" s="17">
        <v>50.42</v>
      </c>
      <c r="I22" s="17">
        <v>53.54</v>
      </c>
      <c r="J22" s="17">
        <v>56.45</v>
      </c>
      <c r="K22" s="17">
        <v>59.02</v>
      </c>
      <c r="L22" s="17">
        <v>61.8</v>
      </c>
      <c r="M22" s="17">
        <v>65.510000000000005</v>
      </c>
      <c r="N22" s="17">
        <v>70.209999999999994</v>
      </c>
      <c r="O22" s="17">
        <v>71.69</v>
      </c>
      <c r="P22" s="17">
        <v>74.12</v>
      </c>
      <c r="Q22" s="17">
        <v>76.75</v>
      </c>
      <c r="R22" s="17">
        <v>78.28</v>
      </c>
      <c r="S22" s="17">
        <v>79.95</v>
      </c>
      <c r="T22" s="17">
        <v>83</v>
      </c>
      <c r="U22" s="17">
        <v>89.19</v>
      </c>
      <c r="V22" s="17">
        <v>94.07</v>
      </c>
      <c r="W22" s="17">
        <v>97.53</v>
      </c>
      <c r="X22" s="18">
        <v>100.6</v>
      </c>
      <c r="Y22" s="18">
        <v>104.24</v>
      </c>
      <c r="Z22" s="18">
        <v>105.91</v>
      </c>
      <c r="AA22" s="18">
        <v>113.26</v>
      </c>
      <c r="AB22" s="19">
        <v>128.27000000000001</v>
      </c>
      <c r="AC22" s="20">
        <v>138.97999999999999</v>
      </c>
    </row>
    <row r="23" spans="1:29" ht="14.4" customHeight="1" x14ac:dyDescent="0.3">
      <c r="G23" s="21" t="s">
        <v>10</v>
      </c>
      <c r="H23" s="22">
        <v>50.98</v>
      </c>
      <c r="I23" s="22">
        <v>54.18</v>
      </c>
      <c r="J23" s="22">
        <v>57.02</v>
      </c>
      <c r="K23" s="22">
        <v>59.41</v>
      </c>
      <c r="L23" s="22">
        <v>62.53</v>
      </c>
      <c r="M23" s="22">
        <v>66.5</v>
      </c>
      <c r="N23" s="22">
        <v>70.8</v>
      </c>
      <c r="O23" s="22">
        <v>72.28</v>
      </c>
      <c r="P23" s="22">
        <v>74.569999999999993</v>
      </c>
      <c r="Q23" s="22">
        <v>77.22</v>
      </c>
      <c r="R23" s="22">
        <v>78.63</v>
      </c>
      <c r="S23" s="22">
        <v>80.45</v>
      </c>
      <c r="T23" s="22">
        <v>83.96</v>
      </c>
      <c r="U23" s="22">
        <v>90.33</v>
      </c>
      <c r="V23" s="22">
        <v>95.01</v>
      </c>
      <c r="W23" s="22">
        <v>98.22</v>
      </c>
      <c r="X23" s="22">
        <v>101.18</v>
      </c>
      <c r="Y23" s="22">
        <v>104.94</v>
      </c>
      <c r="Z23" s="22">
        <v>106.58</v>
      </c>
      <c r="AA23" s="22">
        <v>115.11</v>
      </c>
      <c r="AB23" s="23">
        <v>130.4</v>
      </c>
      <c r="AC23" s="24">
        <v>140.49</v>
      </c>
    </row>
    <row r="24" spans="1:29" ht="69" x14ac:dyDescent="0.3">
      <c r="A24" s="69" t="s">
        <v>11</v>
      </c>
      <c r="B24" s="70"/>
      <c r="C24" s="49" t="s">
        <v>12</v>
      </c>
      <c r="G24" s="16" t="s">
        <v>13</v>
      </c>
      <c r="H24" s="17">
        <v>51.51</v>
      </c>
      <c r="I24" s="17">
        <v>54.71</v>
      </c>
      <c r="J24" s="17">
        <v>57.46</v>
      </c>
      <c r="K24" s="17">
        <v>59.83</v>
      </c>
      <c r="L24" s="17">
        <v>63.29</v>
      </c>
      <c r="M24" s="17">
        <v>67.040000000000006</v>
      </c>
      <c r="N24" s="17">
        <v>71.150000000000006</v>
      </c>
      <c r="O24" s="17">
        <v>72.459999999999994</v>
      </c>
      <c r="P24" s="17">
        <v>74.77</v>
      </c>
      <c r="Q24" s="17">
        <v>77.31</v>
      </c>
      <c r="R24" s="17">
        <v>78.790000000000006</v>
      </c>
      <c r="S24" s="17">
        <v>80.77</v>
      </c>
      <c r="T24" s="17">
        <v>84.45</v>
      </c>
      <c r="U24" s="17">
        <v>91.18</v>
      </c>
      <c r="V24" s="17">
        <v>95.46</v>
      </c>
      <c r="W24" s="17">
        <v>98.45</v>
      </c>
      <c r="X24" s="17">
        <v>101.62</v>
      </c>
      <c r="Y24" s="17">
        <v>105.53</v>
      </c>
      <c r="Z24" s="17">
        <v>107.12</v>
      </c>
      <c r="AA24" s="17">
        <v>116.26</v>
      </c>
      <c r="AB24" s="17">
        <v>131.77000000000001</v>
      </c>
      <c r="AC24" s="20">
        <v>141.47999999999999</v>
      </c>
    </row>
    <row r="25" spans="1:29" x14ac:dyDescent="0.3">
      <c r="A25" s="67" t="s">
        <v>14</v>
      </c>
      <c r="B25" s="68"/>
      <c r="C25" s="48" t="s">
        <v>15</v>
      </c>
      <c r="G25" s="21" t="s">
        <v>16</v>
      </c>
      <c r="H25" s="22">
        <v>52.1</v>
      </c>
      <c r="I25" s="22">
        <v>54.96</v>
      </c>
      <c r="J25" s="22">
        <v>57.72</v>
      </c>
      <c r="K25" s="22">
        <v>60.09</v>
      </c>
      <c r="L25" s="22">
        <v>63.85</v>
      </c>
      <c r="M25" s="22">
        <v>67.510000000000005</v>
      </c>
      <c r="N25" s="22">
        <v>71.38</v>
      </c>
      <c r="O25" s="22">
        <v>72.790000000000006</v>
      </c>
      <c r="P25" s="22">
        <v>74.86</v>
      </c>
      <c r="Q25" s="22">
        <v>77.42</v>
      </c>
      <c r="R25" s="22">
        <v>78.989999999999995</v>
      </c>
      <c r="S25" s="22">
        <v>81.14</v>
      </c>
      <c r="T25" s="22">
        <v>84.9</v>
      </c>
      <c r="U25" s="22">
        <v>91.63</v>
      </c>
      <c r="V25" s="22">
        <v>95.91</v>
      </c>
      <c r="W25" s="22">
        <v>98.91</v>
      </c>
      <c r="X25" s="22">
        <v>102.12</v>
      </c>
      <c r="Y25" s="22">
        <v>105.7</v>
      </c>
      <c r="Z25" s="22">
        <v>107.76</v>
      </c>
      <c r="AA25" s="22">
        <v>117.71</v>
      </c>
      <c r="AB25" s="22">
        <v>132.80000000000001</v>
      </c>
      <c r="AC25" s="25">
        <v>142.32</v>
      </c>
    </row>
    <row r="26" spans="1:29" x14ac:dyDescent="0.3">
      <c r="G26" s="16" t="s">
        <v>17</v>
      </c>
      <c r="H26" s="17">
        <v>52.36</v>
      </c>
      <c r="I26" s="17">
        <v>55.17</v>
      </c>
      <c r="J26" s="17">
        <v>57.95</v>
      </c>
      <c r="K26" s="17">
        <v>60.29</v>
      </c>
      <c r="L26" s="17">
        <v>64.05</v>
      </c>
      <c r="M26" s="17">
        <v>68.14</v>
      </c>
      <c r="N26" s="17">
        <v>71.39</v>
      </c>
      <c r="O26" s="17">
        <v>72.87</v>
      </c>
      <c r="P26" s="17">
        <v>75.069999999999993</v>
      </c>
      <c r="Q26" s="17">
        <v>77.66</v>
      </c>
      <c r="R26" s="17">
        <v>79.209999999999994</v>
      </c>
      <c r="S26" s="17">
        <v>81.53</v>
      </c>
      <c r="T26" s="17">
        <v>85.12</v>
      </c>
      <c r="U26" s="17">
        <v>92.1</v>
      </c>
      <c r="V26" s="17">
        <v>96.12</v>
      </c>
      <c r="W26" s="17">
        <v>99.16</v>
      </c>
      <c r="X26" s="17">
        <v>102.44</v>
      </c>
      <c r="Y26" s="17">
        <v>105.36</v>
      </c>
      <c r="Z26" s="17">
        <v>108.84</v>
      </c>
      <c r="AA26" s="17">
        <v>118.7</v>
      </c>
      <c r="AB26" s="17">
        <v>133.38</v>
      </c>
      <c r="AC26" s="26">
        <v>142.91999999999999</v>
      </c>
    </row>
    <row r="27" spans="1:29" ht="39.75" customHeight="1" x14ac:dyDescent="0.3">
      <c r="A27" s="69" t="s">
        <v>18</v>
      </c>
      <c r="B27" s="70"/>
      <c r="C27" s="49" t="s">
        <v>19</v>
      </c>
      <c r="G27" s="21" t="s">
        <v>20</v>
      </c>
      <c r="H27" s="22">
        <v>52.33</v>
      </c>
      <c r="I27" s="22">
        <v>55.51</v>
      </c>
      <c r="J27" s="22">
        <v>58.18</v>
      </c>
      <c r="K27" s="22">
        <v>60.48</v>
      </c>
      <c r="L27" s="22">
        <v>64.12</v>
      </c>
      <c r="M27" s="22">
        <v>68.73</v>
      </c>
      <c r="N27" s="22">
        <v>71.349999999999994</v>
      </c>
      <c r="O27" s="22">
        <v>72.95</v>
      </c>
      <c r="P27" s="22">
        <v>75.31</v>
      </c>
      <c r="Q27" s="22">
        <v>77.72</v>
      </c>
      <c r="R27" s="22">
        <v>79.39</v>
      </c>
      <c r="S27" s="22">
        <v>81.61</v>
      </c>
      <c r="T27" s="22">
        <v>85.21</v>
      </c>
      <c r="U27" s="22">
        <v>92.54</v>
      </c>
      <c r="V27" s="22">
        <v>96.23</v>
      </c>
      <c r="W27" s="22">
        <v>99.31</v>
      </c>
      <c r="X27" s="22">
        <v>102.71</v>
      </c>
      <c r="Y27" s="22">
        <v>104.97</v>
      </c>
      <c r="Z27" s="22">
        <v>108.78</v>
      </c>
      <c r="AA27" s="22">
        <v>119.31</v>
      </c>
      <c r="AB27" s="22">
        <v>133.78</v>
      </c>
      <c r="AC27" s="25">
        <v>143.38</v>
      </c>
    </row>
    <row r="28" spans="1:29" x14ac:dyDescent="0.3">
      <c r="A28" s="71" t="s">
        <v>21</v>
      </c>
      <c r="B28" s="68"/>
      <c r="C28" s="50">
        <f>D16/12</f>
        <v>928345.3666666667</v>
      </c>
      <c r="G28" s="16" t="s">
        <v>22</v>
      </c>
      <c r="H28" s="17">
        <v>52.26</v>
      </c>
      <c r="I28" s="17">
        <v>55.49</v>
      </c>
      <c r="J28" s="17">
        <v>58.21</v>
      </c>
      <c r="K28" s="17">
        <v>60.73</v>
      </c>
      <c r="L28" s="17">
        <v>64.23</v>
      </c>
      <c r="M28" s="17">
        <v>69.06</v>
      </c>
      <c r="N28" s="17">
        <v>71.319999999999993</v>
      </c>
      <c r="O28" s="17">
        <v>72.92</v>
      </c>
      <c r="P28" s="17">
        <v>75.42</v>
      </c>
      <c r="Q28" s="17">
        <v>77.7</v>
      </c>
      <c r="R28" s="17">
        <v>79.430000000000007</v>
      </c>
      <c r="S28" s="17">
        <v>81.73</v>
      </c>
      <c r="T28" s="17">
        <v>85.37</v>
      </c>
      <c r="U28" s="17">
        <v>93.02</v>
      </c>
      <c r="V28" s="17">
        <v>96.18</v>
      </c>
      <c r="W28" s="17">
        <v>99.18</v>
      </c>
      <c r="X28" s="17">
        <v>102.94</v>
      </c>
      <c r="Y28" s="17">
        <v>104.97</v>
      </c>
      <c r="Z28" s="17">
        <v>109.14</v>
      </c>
      <c r="AA28" s="17">
        <v>120.27</v>
      </c>
      <c r="AB28" s="17">
        <v>134.44999999999999</v>
      </c>
      <c r="AC28" s="26"/>
    </row>
    <row r="29" spans="1:29" x14ac:dyDescent="0.3">
      <c r="G29" s="21" t="s">
        <v>23</v>
      </c>
      <c r="H29" s="22">
        <v>52.42</v>
      </c>
      <c r="I29" s="22">
        <v>55.51</v>
      </c>
      <c r="J29" s="22">
        <v>58.21</v>
      </c>
      <c r="K29" s="22">
        <v>60.96</v>
      </c>
      <c r="L29" s="22">
        <v>64.14</v>
      </c>
      <c r="M29" s="22">
        <v>69.19</v>
      </c>
      <c r="N29" s="22">
        <v>71.349999999999994</v>
      </c>
      <c r="O29" s="22">
        <v>73</v>
      </c>
      <c r="P29" s="22">
        <v>75.39</v>
      </c>
      <c r="Q29" s="22">
        <v>77.73</v>
      </c>
      <c r="R29" s="22">
        <v>79.5</v>
      </c>
      <c r="S29" s="22">
        <v>81.900000000000006</v>
      </c>
      <c r="T29" s="22">
        <v>85.78</v>
      </c>
      <c r="U29" s="22">
        <v>92.73</v>
      </c>
      <c r="V29" s="22">
        <v>96.32</v>
      </c>
      <c r="W29" s="22">
        <v>99.3</v>
      </c>
      <c r="X29" s="22">
        <v>103.03</v>
      </c>
      <c r="Y29" s="22">
        <v>104.96</v>
      </c>
      <c r="Z29" s="22">
        <v>109.62</v>
      </c>
      <c r="AA29" s="22">
        <v>121.5</v>
      </c>
      <c r="AB29" s="22">
        <v>135.38999999999999</v>
      </c>
      <c r="AC29" s="25"/>
    </row>
    <row r="30" spans="1:29" ht="32.25" customHeight="1" x14ac:dyDescent="0.3">
      <c r="A30" s="64" t="s">
        <v>24</v>
      </c>
      <c r="B30" s="65"/>
      <c r="C30" s="51">
        <f>C28*C25</f>
        <v>8819280.9833333343</v>
      </c>
      <c r="G30" s="16" t="s">
        <v>25</v>
      </c>
      <c r="H30" s="17">
        <v>52.53</v>
      </c>
      <c r="I30" s="17">
        <v>55.67</v>
      </c>
      <c r="J30" s="17">
        <v>58.46</v>
      </c>
      <c r="K30" s="17">
        <v>61.14</v>
      </c>
      <c r="L30" s="17">
        <v>64.2</v>
      </c>
      <c r="M30" s="17">
        <v>69.06</v>
      </c>
      <c r="N30" s="17">
        <v>71.28</v>
      </c>
      <c r="O30" s="17">
        <v>72.900000000000006</v>
      </c>
      <c r="P30" s="17">
        <v>75.62</v>
      </c>
      <c r="Q30" s="17">
        <v>77.959999999999994</v>
      </c>
      <c r="R30" s="17">
        <v>79.73</v>
      </c>
      <c r="S30" s="17">
        <v>82.01</v>
      </c>
      <c r="T30" s="17">
        <v>86.39</v>
      </c>
      <c r="U30" s="17">
        <v>92.68</v>
      </c>
      <c r="V30" s="17">
        <v>96.36</v>
      </c>
      <c r="W30" s="17">
        <v>99.47</v>
      </c>
      <c r="X30" s="17">
        <v>103.26</v>
      </c>
      <c r="Y30" s="17">
        <v>105.29</v>
      </c>
      <c r="Z30" s="17">
        <v>110.04</v>
      </c>
      <c r="AA30" s="17">
        <v>122.63</v>
      </c>
      <c r="AB30" s="17">
        <v>136.11000000000001</v>
      </c>
      <c r="AC30" s="26"/>
    </row>
    <row r="31" spans="1:29" x14ac:dyDescent="0.3">
      <c r="G31" s="21" t="s">
        <v>26</v>
      </c>
      <c r="H31" s="22">
        <v>52.56</v>
      </c>
      <c r="I31" s="22">
        <v>55.66</v>
      </c>
      <c r="J31" s="22">
        <v>58.6</v>
      </c>
      <c r="K31" s="22">
        <v>61.05</v>
      </c>
      <c r="L31" s="22">
        <v>64.2</v>
      </c>
      <c r="M31" s="22">
        <v>69.3</v>
      </c>
      <c r="N31" s="22">
        <v>71.19</v>
      </c>
      <c r="O31" s="22">
        <v>72.84</v>
      </c>
      <c r="P31" s="22">
        <v>75.77</v>
      </c>
      <c r="Q31" s="22">
        <v>78.08</v>
      </c>
      <c r="R31" s="22">
        <v>79.52</v>
      </c>
      <c r="S31" s="22">
        <v>82.14</v>
      </c>
      <c r="T31" s="22">
        <v>86.98</v>
      </c>
      <c r="U31" s="22">
        <v>92.62</v>
      </c>
      <c r="V31" s="22">
        <v>96.37</v>
      </c>
      <c r="W31" s="22">
        <v>99.59</v>
      </c>
      <c r="X31" s="22">
        <v>103.43</v>
      </c>
      <c r="Y31" s="22">
        <v>105.23</v>
      </c>
      <c r="Z31" s="22">
        <v>110.06</v>
      </c>
      <c r="AA31" s="22">
        <v>123.51</v>
      </c>
      <c r="AB31" s="22">
        <v>136.44999999999999</v>
      </c>
      <c r="AC31" s="25"/>
    </row>
    <row r="32" spans="1:29" ht="14.4" customHeight="1" x14ac:dyDescent="0.3">
      <c r="A32" s="63"/>
      <c r="B32" s="63"/>
      <c r="G32" s="16" t="s">
        <v>27</v>
      </c>
      <c r="H32" s="17">
        <v>52.75</v>
      </c>
      <c r="I32" s="17">
        <v>55.82</v>
      </c>
      <c r="J32" s="17">
        <v>58.66</v>
      </c>
      <c r="K32" s="17">
        <v>61.19</v>
      </c>
      <c r="L32" s="17">
        <v>64.510000000000005</v>
      </c>
      <c r="M32" s="17">
        <v>69.489999999999995</v>
      </c>
      <c r="N32" s="17">
        <v>71.14</v>
      </c>
      <c r="O32" s="17">
        <v>72.98</v>
      </c>
      <c r="P32" s="17">
        <v>75.87</v>
      </c>
      <c r="Q32" s="17">
        <v>77.98</v>
      </c>
      <c r="R32" s="17">
        <v>79.349999999999994</v>
      </c>
      <c r="S32" s="17">
        <v>82.25</v>
      </c>
      <c r="T32" s="17">
        <v>87.51</v>
      </c>
      <c r="U32" s="17">
        <v>92.73</v>
      </c>
      <c r="V32" s="17">
        <v>96.55</v>
      </c>
      <c r="W32" s="17">
        <v>99.7</v>
      </c>
      <c r="X32" s="17">
        <v>103.54</v>
      </c>
      <c r="Y32" s="17">
        <v>105.08</v>
      </c>
      <c r="Z32" s="17">
        <v>110.6</v>
      </c>
      <c r="AA32" s="17">
        <v>124.46</v>
      </c>
      <c r="AB32" s="17">
        <v>137.09</v>
      </c>
      <c r="AC32" s="26"/>
    </row>
    <row r="33" spans="7:29" x14ac:dyDescent="0.3">
      <c r="G33" s="27" t="s">
        <v>28</v>
      </c>
      <c r="H33" s="28">
        <v>53.07</v>
      </c>
      <c r="I33" s="28">
        <v>55.99</v>
      </c>
      <c r="J33" s="28">
        <v>58.7</v>
      </c>
      <c r="K33" s="28">
        <v>61.33</v>
      </c>
      <c r="L33" s="28">
        <v>64.819999999999993</v>
      </c>
      <c r="M33" s="28">
        <v>69.8</v>
      </c>
      <c r="N33" s="28">
        <v>71.2</v>
      </c>
      <c r="O33" s="28">
        <v>73.45</v>
      </c>
      <c r="P33" s="28">
        <v>76.19</v>
      </c>
      <c r="Q33" s="28">
        <v>78.05</v>
      </c>
      <c r="R33" s="28">
        <v>79.56</v>
      </c>
      <c r="S33" s="28">
        <v>82.47</v>
      </c>
      <c r="T33" s="28">
        <v>88.05</v>
      </c>
      <c r="U33" s="28">
        <v>93.11</v>
      </c>
      <c r="V33" s="28">
        <v>96.92</v>
      </c>
      <c r="W33" s="28">
        <v>100</v>
      </c>
      <c r="X33" s="28">
        <v>103.8</v>
      </c>
      <c r="Y33" s="28">
        <v>105.48</v>
      </c>
      <c r="Z33" s="28">
        <v>111.41</v>
      </c>
      <c r="AA33" s="28">
        <v>126.03</v>
      </c>
      <c r="AB33" s="29">
        <v>137.72</v>
      </c>
      <c r="AC33" s="30"/>
    </row>
    <row r="34" spans="7:29" x14ac:dyDescent="0.3"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7:29" x14ac:dyDescent="0.3"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7:29" x14ac:dyDescent="0.3">
      <c r="G36" s="55" t="s">
        <v>29</v>
      </c>
      <c r="H36" s="56"/>
      <c r="I36" s="56"/>
      <c r="J36" s="56"/>
      <c r="K36" s="56"/>
      <c r="L36" s="56"/>
      <c r="M36" s="56"/>
      <c r="N36" s="56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2"/>
      <c r="AA36" s="32"/>
      <c r="AB36" s="32"/>
      <c r="AC36" s="33"/>
    </row>
    <row r="37" spans="7:29" x14ac:dyDescent="0.3">
      <c r="G37" s="57" t="s">
        <v>30</v>
      </c>
      <c r="H37" s="58"/>
      <c r="I37" s="58"/>
      <c r="J37" s="58"/>
      <c r="K37" s="58"/>
      <c r="L37" s="58"/>
      <c r="M37" s="58"/>
      <c r="N37" s="58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5"/>
      <c r="AA37" s="35"/>
      <c r="AB37" s="35"/>
      <c r="AC37" s="36"/>
    </row>
    <row r="38" spans="7:29" x14ac:dyDescent="0.3">
      <c r="G38" s="37" t="s">
        <v>31</v>
      </c>
      <c r="H38" s="38"/>
      <c r="I38" s="38"/>
      <c r="J38" s="38"/>
      <c r="K38" s="38"/>
      <c r="L38" s="38"/>
      <c r="M38" s="38"/>
      <c r="N38" s="39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40"/>
      <c r="AA38" s="40"/>
      <c r="AB38" s="40"/>
      <c r="AC38" s="41"/>
    </row>
  </sheetData>
  <mergeCells count="13">
    <mergeCell ref="G16:AC16"/>
    <mergeCell ref="G17:AC17"/>
    <mergeCell ref="G36:N36"/>
    <mergeCell ref="G37:N37"/>
    <mergeCell ref="A1:D1"/>
    <mergeCell ref="A16:C16"/>
    <mergeCell ref="A32:B32"/>
    <mergeCell ref="A30:B30"/>
    <mergeCell ref="B22:D22"/>
    <mergeCell ref="A25:B25"/>
    <mergeCell ref="A24:B24"/>
    <mergeCell ref="A27:B27"/>
    <mergeCell ref="A28:B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 Sebastián Álvarez Urrego</dc:creator>
  <cp:keywords/>
  <dc:description/>
  <cp:lastModifiedBy>Diego Sebastián Álvarez Urrego</cp:lastModifiedBy>
  <cp:revision/>
  <dcterms:created xsi:type="dcterms:W3CDTF">2024-07-20T17:38:54Z</dcterms:created>
  <dcterms:modified xsi:type="dcterms:W3CDTF">2024-07-24T19:54:20Z</dcterms:modified>
  <cp:category/>
  <cp:contentStatus/>
</cp:coreProperties>
</file>