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4830" activeTab="1"/>
  </bookViews>
  <sheets>
    <sheet name="LIQ. PRETENSIONES DEMANDA" sheetId="13" r:id="rId1"/>
    <sheet name="PML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5" l="1"/>
  <c r="E25" i="15" l="1"/>
  <c r="H22" i="15"/>
  <c r="I22" i="15" s="1"/>
  <c r="E26" i="15" s="1"/>
  <c r="E72" i="13"/>
  <c r="E74" i="13" s="1"/>
  <c r="H71" i="13"/>
  <c r="I71" i="13" s="1"/>
  <c r="E75" i="13" s="1"/>
  <c r="E52" i="13"/>
  <c r="F52" i="13"/>
  <c r="E53" i="13"/>
  <c r="F53" i="13"/>
  <c r="E54" i="13"/>
  <c r="F54" i="13"/>
  <c r="E55" i="13"/>
  <c r="F55" i="13"/>
  <c r="E56" i="13"/>
  <c r="F56" i="13"/>
  <c r="E57" i="13"/>
  <c r="F57" i="13"/>
  <c r="E15" i="15"/>
  <c r="E14" i="15"/>
  <c r="E13" i="15"/>
  <c r="E9" i="15"/>
  <c r="E64" i="13"/>
  <c r="F64" i="13" s="1"/>
  <c r="E47" i="13"/>
  <c r="F47" i="13" s="1"/>
  <c r="E46" i="13"/>
  <c r="F46" i="13" s="1"/>
  <c r="E45" i="13"/>
  <c r="F45" i="13" s="1"/>
  <c r="E44" i="13"/>
  <c r="F44" i="13" s="1"/>
  <c r="E43" i="13"/>
  <c r="F43" i="13" s="1"/>
  <c r="E42" i="13"/>
  <c r="F42" i="13" s="1"/>
  <c r="E38" i="13"/>
  <c r="F38" i="13" s="1"/>
  <c r="E37" i="13"/>
  <c r="F37" i="13" s="1"/>
  <c r="E36" i="13"/>
  <c r="F36" i="13" s="1"/>
  <c r="E35" i="13"/>
  <c r="F35" i="13" s="1"/>
  <c r="E34" i="13"/>
  <c r="F34" i="13" s="1"/>
  <c r="E33" i="13"/>
  <c r="F33" i="13" s="1"/>
  <c r="E27" i="13"/>
  <c r="F27" i="13" s="1"/>
  <c r="E28" i="13"/>
  <c r="F28" i="13" s="1"/>
  <c r="E24" i="13"/>
  <c r="F24" i="13" s="1"/>
  <c r="E26" i="13"/>
  <c r="F26" i="13" s="1"/>
  <c r="E25" i="13"/>
  <c r="F25" i="13" s="1"/>
  <c r="E12" i="13"/>
  <c r="F12" i="13" s="1"/>
  <c r="E24" i="15" l="1"/>
  <c r="F26" i="15" s="1"/>
  <c r="F27" i="15" s="1"/>
  <c r="E73" i="13"/>
  <c r="F75" i="13" s="1"/>
  <c r="F76" i="13" s="1"/>
  <c r="G56" i="13"/>
  <c r="G52" i="13"/>
  <c r="G55" i="13"/>
  <c r="G57" i="13"/>
  <c r="G54" i="13"/>
  <c r="G53" i="13"/>
  <c r="F39" i="13"/>
  <c r="F48" i="13"/>
  <c r="G58" i="13" l="1"/>
  <c r="E20" i="13" l="1"/>
  <c r="F20" i="13" s="1"/>
  <c r="E16" i="13"/>
  <c r="E19" i="13"/>
  <c r="F19" i="13" s="1"/>
  <c r="E29" i="13"/>
  <c r="E8" i="13"/>
  <c r="E11" i="13"/>
  <c r="F11" i="13" s="1"/>
  <c r="F9" i="15" l="1"/>
  <c r="D15" i="15" s="1"/>
  <c r="E8" i="15"/>
  <c r="F8" i="15" s="1"/>
  <c r="D14" i="15" s="1"/>
  <c r="E7" i="15"/>
  <c r="F7" i="15" s="1"/>
  <c r="F14" i="15" l="1"/>
  <c r="F15" i="15"/>
  <c r="F10" i="15"/>
  <c r="D13" i="15"/>
  <c r="F13" i="15" s="1"/>
  <c r="F16" i="15" l="1"/>
  <c r="E63" i="13"/>
  <c r="F63" i="13" s="1"/>
  <c r="E65" i="13"/>
  <c r="F65" i="13" s="1"/>
  <c r="E18" i="13"/>
  <c r="F18" i="13" s="1"/>
  <c r="E17" i="13"/>
  <c r="F17" i="13" s="1"/>
  <c r="F29" i="13"/>
  <c r="F30" i="13" s="1"/>
  <c r="E10" i="13"/>
  <c r="F10" i="13" s="1"/>
  <c r="E9" i="13"/>
  <c r="F9" i="13" s="1"/>
  <c r="F8" i="13" l="1"/>
  <c r="F13" i="13" s="1"/>
  <c r="F16" i="13" l="1"/>
  <c r="F21" i="13" l="1"/>
  <c r="E62" i="13"/>
  <c r="F62" i="13" s="1"/>
  <c r="F66" i="13" s="1"/>
  <c r="F79" i="13" l="1"/>
</calcChain>
</file>

<file path=xl/sharedStrings.xml><?xml version="1.0" encoding="utf-8"?>
<sst xmlns="http://schemas.openxmlformats.org/spreadsheetml/2006/main" count="87" uniqueCount="38">
  <si>
    <t>LIQUIDACIÓN DE LAS PRETENSIONES DE LA DEMANDA</t>
  </si>
  <si>
    <t>DESDE</t>
  </si>
  <si>
    <t>HASTA</t>
  </si>
  <si>
    <t>SALARIO</t>
  </si>
  <si>
    <t>DÍAS</t>
  </si>
  <si>
    <t>TOTAL ADEUDADO</t>
  </si>
  <si>
    <t>CESANTÍAS</t>
  </si>
  <si>
    <t>INTERESES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</si>
  <si>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</si>
  <si>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</si>
  <si>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</si>
  <si>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</si>
  <si>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</si>
  <si>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</si>
  <si>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</si>
  <si>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</si>
  <si>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</si>
  <si>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</si>
  <si>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</si>
  <si>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</si>
  <si>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</si>
  <si>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</si>
  <si>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</si>
  <si>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</si>
  <si>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Total Liquidación:</t>
  </si>
  <si>
    <t xml:space="preserve">SALARIO </t>
  </si>
  <si>
    <t>SALARIO DIARIO</t>
  </si>
  <si>
    <t>DIAS</t>
  </si>
  <si>
    <t>SALARIO DEJADO DE PERCIBIR</t>
  </si>
  <si>
    <t>PRIMA</t>
  </si>
  <si>
    <t>Teniendo en cuenta que la demandante presuntamente debia devengar menos de 2 SMMLV, para el calculo de las cesantías se incluyó el Aux. de transporte</t>
  </si>
  <si>
    <t>*Nota: Conforme al clausulado que nos envió la compañía, las pólizas amparan el pago de salarios, prestaciones sociales e indemnización del Art 64 CST.</t>
  </si>
  <si>
    <t>*Nota: Teniendo en cuenta que la demandante presuntamente debia devengar menos de 2 SMMLV, para el calculo de las cesantías se incluyó el Aux. de transporte</t>
  </si>
  <si>
    <t xml:space="preserve">*Nota: Las pólizas de cumplimiento No. 06-CU035924 y 06-CU037782 tomadas por OPERADOR DE SERVICIOS EXCELSIOR S.A.S y las No. 06-CU035923 y 06-CU037783 tomadas por OPERADOR DE MERCADOS &amp; GRANDES SUPERFICES S.A.S., expedidas por la COMPAÑÍA ASEGURADORA DE FIANZAS S.A para el amparo de salarios, prestaciones sociales, e indemnización del art. 64 del CST tienen la siguiente vigencia: De 01/04/2017 al 01/04/2018 (Póliza No. 06-CU035924), del 01/04/2018 al 01/04/2019 (Póliza No. 06-CU037782), del 01/04/2017 al 01/04/2018 (Póliza No. 06-CU035923) y del 01/04/2018 al 01/04/2019 (Póliza No. 06-CU037783), razón por la que solo quedan cubiertos los hechos acaecidos en este lapso temporal. Teniendo en cuenta que la parte actora pretende el reconocimiento de derechos laborales desde el 01/01/2015 hasta su reintegro, desde ya debe advertirse que dichas acreencias anteriores al 01/04/2017 y posteriores al 01/04/2019 carecen de cobertura temporal. </t>
  </si>
  <si>
    <t>CESANTIAS REINTEGRO</t>
  </si>
  <si>
    <t>INTERESES REINTEGRO</t>
  </si>
  <si>
    <t>Se cuenta desde el día siguiente a la terminación de la relación laboral (01-06-2019)</t>
  </si>
  <si>
    <t xml:space="preserve">Las pretensiones de la demanda van encaminadas a que: (I) se declare la existencia de una relación laboral entre la demandante y OPERADOR DE MERCADOS &amp; GRANDES SUPERFICES S.A.S desde el 01/07/2011 al 31/05/2019, y entre la demandante y OPERADOR DE SERVICIOS EXCELSIOR S.A. desde el 01/06/2019 al 01/06/2019  (ii) que se declare sin efecto la terminación injusta del contrato de trabajo (iii) que se declare solidariamente responsable por el pago de las acreencias laborales pretendidas a SUPERTIENDAS Y DROGUERIAS OLIMPICA S.A. por ser beneficiaria de las labores prestadas por la demandante (iv) se condene a OPERADOR DE SERVICIOS EXCELSIOR S.A. y solidariamente a SUPERTIENDAS Y DROGUERIAS OLIMPICA S.A.al reintegro de la demandante a su puesto de trabajo y al reconocimiento y pago de cesantías e intereses a las cesantías, indemnización de que trata el artículo 99 de la ley 50  de 1990 (iv) igualmente solicita el reconocimiento y pago de los salarios, prestaciones sociales y demás acreencias dejadas de percibir desde el 01/06/2019 hasta su reintegro, o subsidiariamente el pago de indemnización del Art. 64 CST y (v) condenar a lo ultra petita y en costas. 
La demandante también solicita el pago de los aportes a seguridad dejados de percibir desde el momento del despido hasta su reintegro, y el reconocimiento de perjuicios morales, conceptos que no se liquidan.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</si>
</sst>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11" fillId="0" borderId="8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2" fontId="6" fillId="3" borderId="1" xfId="0" applyNumberFormat="1" applyFont="1" applyFill="1" applyBorder="1"/>
    <xf numFmtId="41" fontId="8" fillId="0" borderId="1" xfId="20" applyFont="1" applyBorder="1"/>
    <xf numFmtId="41" fontId="8" fillId="0" borderId="1" xfId="20" applyFont="1" applyBorder="1" applyAlignment="1">
      <alignment horizontal="center" wrapText="1"/>
    </xf>
    <xf numFmtId="41" fontId="8" fillId="0" borderId="1" xfId="20" applyFont="1" applyBorder="1" applyAlignment="1">
      <alignment horizontal="center"/>
    </xf>
    <xf numFmtId="41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164" fontId="6" fillId="3" borderId="6" xfId="1" applyNumberFormat="1" applyFont="1" applyFill="1" applyBorder="1"/>
    <xf numFmtId="0" fontId="6" fillId="0" borderId="0" xfId="0" applyFont="1" applyAlignment="1">
      <alignment horizontal="center"/>
    </xf>
    <xf numFmtId="164" fontId="6" fillId="0" borderId="0" xfId="1" applyNumberFormat="1" applyFont="1" applyFill="1" applyBorder="1"/>
    <xf numFmtId="0" fontId="10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14" fontId="6" fillId="7" borderId="2" xfId="0" applyNumberFormat="1" applyFont="1" applyFill="1" applyBorder="1" applyAlignment="1">
      <alignment horizontal="center" vertical="center" wrapText="1"/>
    </xf>
    <xf numFmtId="14" fontId="6" fillId="7" borderId="9" xfId="0" applyNumberFormat="1" applyFont="1" applyFill="1" applyBorder="1" applyAlignment="1">
      <alignment horizontal="center" vertical="center" wrapText="1"/>
    </xf>
    <xf numFmtId="14" fontId="6" fillId="7" borderId="10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</cellXfs>
  <cellStyles count="21">
    <cellStyle name="Millares" xfId="1" builtinId="3"/>
    <cellStyle name="Millares [0]" xfId="20" builtinId="6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94"/>
  <sheetViews>
    <sheetView topLeftCell="A6" workbookViewId="0">
      <selection activeCell="B60" sqref="B60:F60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18.85546875" style="1" customWidth="1"/>
    <col min="7" max="7" width="20.42578125" style="1" customWidth="1"/>
    <col min="15" max="15" width="16.42578125" customWidth="1"/>
  </cols>
  <sheetData>
    <row r="5" spans="1:15" s="1" customFormat="1" ht="15" customHeight="1" x14ac:dyDescent="0.2">
      <c r="A5" s="13"/>
      <c r="B5" s="47" t="s">
        <v>0</v>
      </c>
      <c r="C5" s="47"/>
      <c r="D5" s="47"/>
      <c r="E5" s="47"/>
      <c r="F5" s="47"/>
      <c r="G5" s="13"/>
      <c r="H5" s="13"/>
      <c r="I5" s="13"/>
    </row>
    <row r="6" spans="1:15" s="1" customFormat="1" ht="15" customHeight="1" x14ac:dyDescent="0.2">
      <c r="A6" s="13"/>
      <c r="B6" s="26"/>
      <c r="C6" s="26"/>
      <c r="D6" s="26"/>
      <c r="E6" s="26"/>
      <c r="F6" s="26"/>
      <c r="G6" s="13"/>
      <c r="H6" s="13"/>
      <c r="I6" s="13"/>
    </row>
    <row r="7" spans="1:15" x14ac:dyDescent="0.25">
      <c r="A7" s="13"/>
      <c r="B7" s="14" t="s">
        <v>1</v>
      </c>
      <c r="C7" s="14" t="s">
        <v>2</v>
      </c>
      <c r="D7" s="14" t="s">
        <v>3</v>
      </c>
      <c r="E7" s="14" t="s">
        <v>4</v>
      </c>
      <c r="F7" s="19" t="s">
        <v>6</v>
      </c>
      <c r="G7" s="57" t="s">
        <v>30</v>
      </c>
      <c r="H7" s="13"/>
      <c r="I7" s="13"/>
    </row>
    <row r="8" spans="1:15" ht="14.25" customHeight="1" x14ac:dyDescent="0.25">
      <c r="A8" s="13"/>
      <c r="B8" s="16">
        <v>42005</v>
      </c>
      <c r="C8" s="16">
        <v>42369</v>
      </c>
      <c r="D8" s="17">
        <v>718350</v>
      </c>
      <c r="E8" s="20">
        <f>DAYS360(B8,C8)</f>
        <v>360</v>
      </c>
      <c r="F8" s="22">
        <f>(D8*E8)/360</f>
        <v>718350</v>
      </c>
      <c r="G8" s="57"/>
      <c r="H8" s="56" t="s">
        <v>37</v>
      </c>
      <c r="I8" s="56"/>
      <c r="J8" s="56"/>
      <c r="K8" s="56"/>
      <c r="L8" s="56"/>
      <c r="M8" s="56"/>
      <c r="N8" s="34"/>
      <c r="O8" s="34"/>
    </row>
    <row r="9" spans="1:15" s="1" customFormat="1" ht="15" customHeight="1" x14ac:dyDescent="0.2">
      <c r="A9" s="13"/>
      <c r="B9" s="16">
        <v>42370</v>
      </c>
      <c r="C9" s="16">
        <v>42735</v>
      </c>
      <c r="D9" s="17">
        <v>767155</v>
      </c>
      <c r="E9" s="20">
        <f>DAYS360(B9,C9)</f>
        <v>360</v>
      </c>
      <c r="F9" s="22">
        <f t="shared" ref="F9:F29" si="0">(D9*E9)/360</f>
        <v>767155</v>
      </c>
      <c r="G9" s="57"/>
      <c r="H9" s="56"/>
      <c r="I9" s="56"/>
      <c r="J9" s="56"/>
      <c r="K9" s="56"/>
      <c r="L9" s="56"/>
      <c r="M9" s="56"/>
      <c r="N9" s="34"/>
      <c r="O9" s="34"/>
    </row>
    <row r="10" spans="1:15" s="1" customFormat="1" ht="15" customHeight="1" x14ac:dyDescent="0.2">
      <c r="A10" s="13"/>
      <c r="B10" s="16">
        <v>42736</v>
      </c>
      <c r="C10" s="16">
        <v>43100</v>
      </c>
      <c r="D10" s="17">
        <v>820857</v>
      </c>
      <c r="E10" s="20">
        <f>DAYS360(B10,C10)</f>
        <v>360</v>
      </c>
      <c r="F10" s="22">
        <f t="shared" si="0"/>
        <v>820857</v>
      </c>
      <c r="G10" s="57"/>
      <c r="H10" s="56"/>
      <c r="I10" s="56"/>
      <c r="J10" s="56"/>
      <c r="K10" s="56"/>
      <c r="L10" s="56"/>
      <c r="M10" s="56"/>
      <c r="N10" s="34"/>
      <c r="O10" s="34"/>
    </row>
    <row r="11" spans="1:15" s="1" customFormat="1" ht="15" customHeight="1" x14ac:dyDescent="0.2">
      <c r="A11" s="13"/>
      <c r="B11" s="16">
        <v>43101</v>
      </c>
      <c r="C11" s="16">
        <v>43465</v>
      </c>
      <c r="D11" s="17">
        <v>869453</v>
      </c>
      <c r="E11" s="20">
        <f>DAYS360(B11,C11)</f>
        <v>360</v>
      </c>
      <c r="F11" s="22">
        <f t="shared" si="0"/>
        <v>869453</v>
      </c>
      <c r="G11" s="57"/>
      <c r="H11" s="56"/>
      <c r="I11" s="56"/>
      <c r="J11" s="56"/>
      <c r="K11" s="56"/>
      <c r="L11" s="56"/>
      <c r="M11" s="56"/>
      <c r="N11" s="34"/>
      <c r="O11" s="34"/>
    </row>
    <row r="12" spans="1:15" s="1" customFormat="1" ht="15" customHeight="1" x14ac:dyDescent="0.2">
      <c r="A12" s="13"/>
      <c r="B12" s="16">
        <v>43466</v>
      </c>
      <c r="C12" s="16">
        <v>43616</v>
      </c>
      <c r="D12" s="17">
        <v>925148</v>
      </c>
      <c r="E12" s="20">
        <f>DAYS360(B12,C12)+1</f>
        <v>151</v>
      </c>
      <c r="F12" s="22">
        <f t="shared" ref="F12" si="1">(D12*E12)/360</f>
        <v>388048.18888888886</v>
      </c>
      <c r="G12" s="13"/>
      <c r="H12" s="56"/>
      <c r="I12" s="56"/>
      <c r="J12" s="56"/>
      <c r="K12" s="56"/>
      <c r="L12" s="56"/>
      <c r="M12" s="56"/>
      <c r="N12" s="34"/>
      <c r="O12" s="34"/>
    </row>
    <row r="13" spans="1:15" s="1" customFormat="1" ht="15.75" customHeight="1" x14ac:dyDescent="0.2">
      <c r="A13" s="13"/>
      <c r="B13" s="48" t="s">
        <v>5</v>
      </c>
      <c r="C13" s="48"/>
      <c r="D13" s="48"/>
      <c r="E13" s="48"/>
      <c r="F13" s="21">
        <f>SUM(F8:F12)</f>
        <v>3563863.1888888888</v>
      </c>
      <c r="G13" s="13"/>
      <c r="H13" s="56"/>
      <c r="I13" s="56"/>
      <c r="J13" s="56"/>
      <c r="K13" s="56"/>
      <c r="L13" s="56"/>
      <c r="M13" s="56"/>
      <c r="N13" s="34"/>
      <c r="O13" s="34"/>
    </row>
    <row r="14" spans="1:15" s="1" customFormat="1" ht="15.75" customHeight="1" x14ac:dyDescent="0.2">
      <c r="A14" s="13"/>
      <c r="B14" s="34"/>
      <c r="C14" s="34"/>
      <c r="D14" s="34"/>
      <c r="E14" s="34"/>
      <c r="F14" s="34"/>
      <c r="G14" s="13"/>
      <c r="H14" s="56"/>
      <c r="I14" s="56"/>
      <c r="J14" s="56"/>
      <c r="K14" s="56"/>
      <c r="L14" s="56"/>
      <c r="M14" s="56"/>
      <c r="N14" s="34"/>
      <c r="O14" s="34"/>
    </row>
    <row r="15" spans="1:15" s="1" customFormat="1" ht="15.75" customHeight="1" x14ac:dyDescent="0.2">
      <c r="A15" s="13"/>
      <c r="B15" s="14" t="s">
        <v>1</v>
      </c>
      <c r="C15" s="14" t="s">
        <v>2</v>
      </c>
      <c r="D15" s="14" t="s">
        <v>6</v>
      </c>
      <c r="E15" s="14" t="s">
        <v>4</v>
      </c>
      <c r="F15" s="19" t="s">
        <v>7</v>
      </c>
      <c r="G15" s="13"/>
      <c r="H15" s="56"/>
      <c r="I15" s="56"/>
      <c r="J15" s="56"/>
      <c r="K15" s="56"/>
      <c r="L15" s="56"/>
      <c r="M15" s="56"/>
      <c r="N15" s="34"/>
      <c r="O15" s="34"/>
    </row>
    <row r="16" spans="1:15" s="1" customFormat="1" ht="15.75" customHeight="1" x14ac:dyDescent="0.2">
      <c r="A16" s="13"/>
      <c r="B16" s="16">
        <v>42005</v>
      </c>
      <c r="C16" s="16">
        <v>42369</v>
      </c>
      <c r="D16" s="22">
        <v>718350</v>
      </c>
      <c r="E16" s="20">
        <f>DAYS360(B16,C16)</f>
        <v>360</v>
      </c>
      <c r="F16" s="20">
        <f>(D16*E16*0.12)/360</f>
        <v>86202</v>
      </c>
      <c r="G16" s="13"/>
      <c r="H16" s="56"/>
      <c r="I16" s="56"/>
      <c r="J16" s="56"/>
      <c r="K16" s="56"/>
      <c r="L16" s="56"/>
      <c r="M16" s="56"/>
      <c r="N16" s="34"/>
      <c r="O16" s="34"/>
    </row>
    <row r="17" spans="1:15" s="1" customFormat="1" ht="15.75" customHeight="1" x14ac:dyDescent="0.2">
      <c r="A17" s="13"/>
      <c r="B17" s="16">
        <v>42370</v>
      </c>
      <c r="C17" s="16">
        <v>42735</v>
      </c>
      <c r="D17" s="22">
        <v>767155</v>
      </c>
      <c r="E17" s="20">
        <f>DAYS360(B17,C17)</f>
        <v>360</v>
      </c>
      <c r="F17" s="20">
        <f t="shared" ref="F17:F20" si="2">(D17*E17*0.12)/360</f>
        <v>92058.6</v>
      </c>
      <c r="G17" s="13"/>
      <c r="H17" s="56"/>
      <c r="I17" s="56"/>
      <c r="J17" s="56"/>
      <c r="K17" s="56"/>
      <c r="L17" s="56"/>
      <c r="M17" s="56"/>
      <c r="N17" s="34"/>
      <c r="O17" s="34"/>
    </row>
    <row r="18" spans="1:15" s="1" customFormat="1" ht="15.75" customHeight="1" x14ac:dyDescent="0.2">
      <c r="A18" s="13"/>
      <c r="B18" s="16">
        <v>42736</v>
      </c>
      <c r="C18" s="16">
        <v>43100</v>
      </c>
      <c r="D18" s="22">
        <v>820857</v>
      </c>
      <c r="E18" s="20">
        <f>DAYS360(B18,C18)</f>
        <v>360</v>
      </c>
      <c r="F18" s="20">
        <f t="shared" si="2"/>
        <v>98502.84</v>
      </c>
      <c r="G18" s="13"/>
      <c r="H18" s="56"/>
      <c r="I18" s="56"/>
      <c r="J18" s="56"/>
      <c r="K18" s="56"/>
      <c r="L18" s="56"/>
      <c r="M18" s="56"/>
      <c r="N18" s="34"/>
      <c r="O18" s="34"/>
    </row>
    <row r="19" spans="1:15" s="1" customFormat="1" ht="15.75" customHeight="1" x14ac:dyDescent="0.2">
      <c r="A19" s="13"/>
      <c r="B19" s="16">
        <v>43101</v>
      </c>
      <c r="C19" s="16">
        <v>43465</v>
      </c>
      <c r="D19" s="22">
        <v>869453</v>
      </c>
      <c r="E19" s="20">
        <f>DAYS360(B19,C19)</f>
        <v>360</v>
      </c>
      <c r="F19" s="20">
        <f t="shared" si="2"/>
        <v>104334.36</v>
      </c>
      <c r="G19" s="13"/>
      <c r="H19" s="56"/>
      <c r="I19" s="56"/>
      <c r="J19" s="56"/>
      <c r="K19" s="56"/>
      <c r="L19" s="56"/>
      <c r="M19" s="56"/>
      <c r="N19" s="34"/>
      <c r="O19" s="34"/>
    </row>
    <row r="20" spans="1:15" s="1" customFormat="1" ht="15.75" customHeight="1" x14ac:dyDescent="0.2">
      <c r="A20" s="13"/>
      <c r="B20" s="16">
        <v>43466</v>
      </c>
      <c r="C20" s="16">
        <v>43616</v>
      </c>
      <c r="D20" s="22">
        <v>388048.18888888886</v>
      </c>
      <c r="E20" s="20">
        <f>DAYS360(B20,C20)+1</f>
        <v>151</v>
      </c>
      <c r="F20" s="20">
        <f t="shared" si="2"/>
        <v>19531.758840740738</v>
      </c>
      <c r="G20" s="13"/>
      <c r="H20" s="56"/>
      <c r="I20" s="56"/>
      <c r="J20" s="56"/>
      <c r="K20" s="56"/>
      <c r="L20" s="56"/>
      <c r="M20" s="56"/>
      <c r="N20" s="34"/>
      <c r="O20" s="34"/>
    </row>
    <row r="21" spans="1:15" s="1" customFormat="1" ht="15.75" customHeight="1" x14ac:dyDescent="0.2">
      <c r="A21" s="13"/>
      <c r="B21" s="48" t="s">
        <v>5</v>
      </c>
      <c r="C21" s="48"/>
      <c r="D21" s="48"/>
      <c r="E21" s="48"/>
      <c r="F21" s="21">
        <f>SUM(F16:F20)</f>
        <v>400629.5588407407</v>
      </c>
      <c r="G21" s="13"/>
      <c r="H21" s="56"/>
      <c r="I21" s="56"/>
      <c r="J21" s="56"/>
      <c r="K21" s="56"/>
      <c r="L21" s="56"/>
      <c r="M21" s="56"/>
      <c r="N21" s="34"/>
      <c r="O21" s="34"/>
    </row>
    <row r="22" spans="1:15" s="1" customFormat="1" ht="15.75" customHeight="1" x14ac:dyDescent="0.2">
      <c r="A22" s="13"/>
      <c r="B22" s="34"/>
      <c r="C22" s="34"/>
      <c r="D22" s="34"/>
      <c r="E22" s="34"/>
      <c r="F22" s="34"/>
      <c r="G22" s="13"/>
      <c r="H22" s="56"/>
      <c r="I22" s="56"/>
      <c r="J22" s="56"/>
      <c r="K22" s="56"/>
      <c r="L22" s="56"/>
      <c r="M22" s="56"/>
      <c r="N22" s="34"/>
      <c r="O22" s="34"/>
    </row>
    <row r="23" spans="1:15" s="1" customFormat="1" ht="15" customHeight="1" x14ac:dyDescent="0.2">
      <c r="A23" s="13"/>
      <c r="B23" s="53" t="s">
        <v>34</v>
      </c>
      <c r="C23" s="54"/>
      <c r="D23" s="54"/>
      <c r="E23" s="54"/>
      <c r="F23" s="55"/>
      <c r="G23" s="57" t="s">
        <v>36</v>
      </c>
      <c r="H23" s="56"/>
      <c r="I23" s="56"/>
      <c r="J23" s="56"/>
      <c r="K23" s="56"/>
      <c r="L23" s="56"/>
      <c r="M23" s="56"/>
      <c r="N23" s="34"/>
      <c r="O23" s="34"/>
    </row>
    <row r="24" spans="1:15" s="1" customFormat="1" ht="15" customHeight="1" x14ac:dyDescent="0.2">
      <c r="A24" s="13"/>
      <c r="B24" s="33">
        <v>43618</v>
      </c>
      <c r="C24" s="33">
        <v>43830</v>
      </c>
      <c r="D24" s="17">
        <v>925148</v>
      </c>
      <c r="E24" s="20">
        <f>DAYS360(B24,C24)+1</f>
        <v>210</v>
      </c>
      <c r="F24" s="22">
        <f>(D24*E24)/360</f>
        <v>539669.66666666663</v>
      </c>
      <c r="G24" s="57"/>
      <c r="H24" s="56"/>
      <c r="I24" s="56"/>
      <c r="J24" s="56"/>
      <c r="K24" s="56"/>
      <c r="L24" s="56"/>
      <c r="M24" s="56"/>
      <c r="N24" s="34"/>
      <c r="O24" s="34"/>
    </row>
    <row r="25" spans="1:15" s="1" customFormat="1" ht="15" customHeight="1" x14ac:dyDescent="0.2">
      <c r="A25" s="13"/>
      <c r="B25" s="16">
        <v>43831</v>
      </c>
      <c r="C25" s="16">
        <v>44196</v>
      </c>
      <c r="D25" s="17">
        <v>980657</v>
      </c>
      <c r="E25" s="20">
        <f>DAYS360(B25,C25)</f>
        <v>360</v>
      </c>
      <c r="F25" s="22">
        <f t="shared" si="0"/>
        <v>980657</v>
      </c>
      <c r="G25" s="57"/>
      <c r="H25" s="56"/>
      <c r="I25" s="56"/>
      <c r="J25" s="56"/>
      <c r="K25" s="56"/>
      <c r="L25" s="56"/>
      <c r="M25" s="56"/>
      <c r="N25" s="34"/>
      <c r="O25" s="34"/>
    </row>
    <row r="26" spans="1:15" s="1" customFormat="1" ht="15" customHeight="1" x14ac:dyDescent="0.2">
      <c r="A26" s="13"/>
      <c r="B26" s="16">
        <v>44197</v>
      </c>
      <c r="C26" s="16">
        <v>44561</v>
      </c>
      <c r="D26" s="17">
        <v>1014980</v>
      </c>
      <c r="E26" s="20">
        <f>DAYS360(B26,C26)</f>
        <v>360</v>
      </c>
      <c r="F26" s="22">
        <f t="shared" si="0"/>
        <v>1014980</v>
      </c>
      <c r="G26" s="57"/>
      <c r="H26" s="56"/>
      <c r="I26" s="56"/>
      <c r="J26" s="56"/>
      <c r="K26" s="56"/>
      <c r="L26" s="56"/>
      <c r="M26" s="56"/>
      <c r="N26" s="34"/>
      <c r="O26" s="34"/>
    </row>
    <row r="27" spans="1:15" s="1" customFormat="1" ht="15" customHeight="1" x14ac:dyDescent="0.2">
      <c r="A27" s="13"/>
      <c r="B27" s="16">
        <v>44562</v>
      </c>
      <c r="C27" s="16">
        <v>44926</v>
      </c>
      <c r="D27" s="17">
        <v>1117172</v>
      </c>
      <c r="E27" s="20">
        <f t="shared" ref="E27:E28" si="3">DAYS360(B27,C27)</f>
        <v>360</v>
      </c>
      <c r="F27" s="22">
        <f t="shared" si="0"/>
        <v>1117172</v>
      </c>
      <c r="G27" s="57"/>
      <c r="H27" s="56"/>
      <c r="I27" s="56"/>
      <c r="J27" s="56"/>
      <c r="K27" s="56"/>
      <c r="L27" s="56"/>
      <c r="M27" s="56"/>
      <c r="N27" s="34"/>
      <c r="O27" s="34"/>
    </row>
    <row r="28" spans="1:15" s="1" customFormat="1" ht="15" customHeight="1" x14ac:dyDescent="0.2">
      <c r="A28" s="13"/>
      <c r="B28" s="16">
        <v>44927</v>
      </c>
      <c r="C28" s="16">
        <v>45291</v>
      </c>
      <c r="D28" s="17">
        <v>1300606</v>
      </c>
      <c r="E28" s="20">
        <f t="shared" si="3"/>
        <v>360</v>
      </c>
      <c r="F28" s="22">
        <f t="shared" si="0"/>
        <v>1300606</v>
      </c>
      <c r="G28" s="13"/>
      <c r="H28" s="56"/>
      <c r="I28" s="56"/>
      <c r="J28" s="56"/>
      <c r="K28" s="56"/>
      <c r="L28" s="56"/>
      <c r="M28" s="56"/>
      <c r="N28" s="34"/>
      <c r="O28" s="34"/>
    </row>
    <row r="29" spans="1:15" s="1" customFormat="1" ht="15" customHeight="1" x14ac:dyDescent="0.2">
      <c r="A29" s="13"/>
      <c r="B29" s="16">
        <v>45292</v>
      </c>
      <c r="C29" s="16">
        <v>45401</v>
      </c>
      <c r="D29" s="17">
        <v>1462000</v>
      </c>
      <c r="E29" s="20">
        <f>DAYS360(B29,C29)+1</f>
        <v>109</v>
      </c>
      <c r="F29" s="22">
        <f t="shared" si="0"/>
        <v>442661.11111111112</v>
      </c>
      <c r="G29" s="13"/>
      <c r="H29" s="56"/>
      <c r="I29" s="56"/>
      <c r="J29" s="56"/>
      <c r="K29" s="56"/>
      <c r="L29" s="56"/>
      <c r="M29" s="56"/>
      <c r="N29" s="34"/>
      <c r="O29" s="34"/>
    </row>
    <row r="30" spans="1:15" s="1" customFormat="1" ht="15" customHeight="1" x14ac:dyDescent="0.2">
      <c r="A30" s="13"/>
      <c r="B30" s="48" t="s">
        <v>5</v>
      </c>
      <c r="C30" s="48"/>
      <c r="D30" s="48"/>
      <c r="E30" s="48"/>
      <c r="F30" s="21">
        <f>SUM(F24:F29)</f>
        <v>5395745.7777777771</v>
      </c>
      <c r="G30" s="13"/>
      <c r="H30" s="13"/>
    </row>
    <row r="31" spans="1:15" s="1" customFormat="1" ht="12" customHeight="1" x14ac:dyDescent="0.2">
      <c r="A31" s="13"/>
      <c r="B31" s="13"/>
      <c r="C31" s="13"/>
      <c r="D31" s="13"/>
      <c r="E31" s="13"/>
      <c r="F31" s="13"/>
      <c r="G31" s="13"/>
      <c r="H31" s="13"/>
    </row>
    <row r="32" spans="1:15" s="1" customFormat="1" ht="15" customHeight="1" x14ac:dyDescent="0.2">
      <c r="A32" s="13"/>
      <c r="B32" s="53" t="s">
        <v>35</v>
      </c>
      <c r="C32" s="54"/>
      <c r="D32" s="54"/>
      <c r="E32" s="54"/>
      <c r="F32" s="55"/>
      <c r="G32" s="13"/>
      <c r="H32" s="13"/>
    </row>
    <row r="33" spans="1:9" s="1" customFormat="1" ht="15" customHeight="1" x14ac:dyDescent="0.2">
      <c r="A33" s="13"/>
      <c r="B33" s="33">
        <v>43618</v>
      </c>
      <c r="C33" s="33">
        <v>43830</v>
      </c>
      <c r="D33" s="17">
        <v>542239.52222222218</v>
      </c>
      <c r="E33" s="20">
        <f>DAYS360(B33,C33)+1</f>
        <v>210</v>
      </c>
      <c r="F33" s="20">
        <f>(D33*E33*0.12)/360</f>
        <v>37956.76655555555</v>
      </c>
      <c r="G33" s="13"/>
      <c r="H33" s="13"/>
    </row>
    <row r="34" spans="1:9" s="1" customFormat="1" ht="15" customHeight="1" x14ac:dyDescent="0.2">
      <c r="A34" s="13"/>
      <c r="B34" s="16">
        <v>43831</v>
      </c>
      <c r="C34" s="16">
        <v>44196</v>
      </c>
      <c r="D34" s="17">
        <v>980657</v>
      </c>
      <c r="E34" s="20">
        <f>DAYS360(B34,C34)</f>
        <v>360</v>
      </c>
      <c r="F34" s="20">
        <f t="shared" ref="F34:F38" si="4">(D34*E34*0.12)/360</f>
        <v>117678.84</v>
      </c>
      <c r="G34" s="13"/>
      <c r="H34" s="13"/>
    </row>
    <row r="35" spans="1:9" s="1" customFormat="1" ht="15" customHeight="1" x14ac:dyDescent="0.2">
      <c r="A35" s="13"/>
      <c r="B35" s="16">
        <v>44197</v>
      </c>
      <c r="C35" s="16">
        <v>44561</v>
      </c>
      <c r="D35" s="17">
        <v>1014980</v>
      </c>
      <c r="E35" s="20">
        <f>DAYS360(B35,C35)</f>
        <v>360</v>
      </c>
      <c r="F35" s="20">
        <f t="shared" si="4"/>
        <v>121797.6</v>
      </c>
      <c r="G35" s="13"/>
      <c r="H35" s="13"/>
    </row>
    <row r="36" spans="1:9" s="1" customFormat="1" ht="15" customHeight="1" x14ac:dyDescent="0.2">
      <c r="A36" s="13"/>
      <c r="B36" s="16">
        <v>44562</v>
      </c>
      <c r="C36" s="16">
        <v>44926</v>
      </c>
      <c r="D36" s="17">
        <v>1117172</v>
      </c>
      <c r="E36" s="20">
        <f t="shared" ref="E36:E37" si="5">DAYS360(B36,C36)</f>
        <v>360</v>
      </c>
      <c r="F36" s="20">
        <f t="shared" si="4"/>
        <v>134060.63999999998</v>
      </c>
      <c r="G36" s="13"/>
      <c r="H36" s="13"/>
    </row>
    <row r="37" spans="1:9" s="1" customFormat="1" ht="15" customHeight="1" x14ac:dyDescent="0.2">
      <c r="A37" s="13"/>
      <c r="B37" s="16">
        <v>44927</v>
      </c>
      <c r="C37" s="16">
        <v>45291</v>
      </c>
      <c r="D37" s="17">
        <v>1300606</v>
      </c>
      <c r="E37" s="20">
        <f t="shared" si="5"/>
        <v>360</v>
      </c>
      <c r="F37" s="20">
        <f t="shared" si="4"/>
        <v>156072.72</v>
      </c>
      <c r="G37" s="13"/>
      <c r="H37" s="13"/>
    </row>
    <row r="38" spans="1:9" s="1" customFormat="1" ht="15" customHeight="1" x14ac:dyDescent="0.2">
      <c r="A38" s="13"/>
      <c r="B38" s="16">
        <v>45292</v>
      </c>
      <c r="C38" s="16">
        <v>45401</v>
      </c>
      <c r="D38" s="17">
        <v>442661.11111111112</v>
      </c>
      <c r="E38" s="20">
        <f>DAYS360(B38,C38)+1</f>
        <v>109</v>
      </c>
      <c r="F38" s="20">
        <f t="shared" si="4"/>
        <v>16083.353703703702</v>
      </c>
      <c r="G38" s="13"/>
      <c r="H38" s="13"/>
    </row>
    <row r="39" spans="1:9" s="1" customFormat="1" ht="15" customHeight="1" x14ac:dyDescent="0.2">
      <c r="A39" s="13"/>
      <c r="B39" s="48" t="s">
        <v>5</v>
      </c>
      <c r="C39" s="48"/>
      <c r="D39" s="48"/>
      <c r="E39" s="48"/>
      <c r="F39" s="21">
        <f>SUM(F33:F38)</f>
        <v>583649.92025925929</v>
      </c>
      <c r="G39" s="13"/>
      <c r="H39" s="13"/>
    </row>
    <row r="40" spans="1:9" s="1" customFormat="1" ht="12" customHeight="1" x14ac:dyDescent="0.2">
      <c r="A40" s="13"/>
      <c r="B40" s="13"/>
      <c r="C40" s="13"/>
      <c r="D40" s="13"/>
      <c r="E40" s="13"/>
      <c r="F40" s="13"/>
      <c r="G40" s="13"/>
      <c r="H40" s="13"/>
    </row>
    <row r="41" spans="1:9" ht="14.25" customHeight="1" x14ac:dyDescent="0.25">
      <c r="A41" s="13"/>
      <c r="B41" s="14" t="s">
        <v>1</v>
      </c>
      <c r="C41" s="14" t="s">
        <v>2</v>
      </c>
      <c r="D41" s="14" t="s">
        <v>3</v>
      </c>
      <c r="E41" s="14" t="s">
        <v>4</v>
      </c>
      <c r="F41" s="66" t="s">
        <v>29</v>
      </c>
      <c r="G41" s="13"/>
      <c r="H41" s="13"/>
      <c r="I41" s="13"/>
    </row>
    <row r="42" spans="1:9" s="1" customFormat="1" ht="15" customHeight="1" x14ac:dyDescent="0.2">
      <c r="A42" s="13"/>
      <c r="B42" s="33">
        <v>43618</v>
      </c>
      <c r="C42" s="33">
        <v>43830</v>
      </c>
      <c r="D42" s="17">
        <v>925148</v>
      </c>
      <c r="E42" s="20">
        <f>DAYS360(B42,C42)+1</f>
        <v>210</v>
      </c>
      <c r="F42" s="22">
        <f>(D42*E42)/360</f>
        <v>539669.66666666663</v>
      </c>
      <c r="G42" s="13"/>
      <c r="H42" s="13"/>
    </row>
    <row r="43" spans="1:9" s="1" customFormat="1" ht="15" customHeight="1" x14ac:dyDescent="0.2">
      <c r="A43" s="13"/>
      <c r="B43" s="16">
        <v>43831</v>
      </c>
      <c r="C43" s="16">
        <v>44196</v>
      </c>
      <c r="D43" s="17">
        <v>980657</v>
      </c>
      <c r="E43" s="20">
        <f>DAYS360(B43,C43)</f>
        <v>360</v>
      </c>
      <c r="F43" s="22">
        <f t="shared" ref="F43:F47" si="6">(D43*E43)/360</f>
        <v>980657</v>
      </c>
      <c r="G43" s="13"/>
      <c r="H43" s="13"/>
    </row>
    <row r="44" spans="1:9" s="1" customFormat="1" ht="15" customHeight="1" x14ac:dyDescent="0.2">
      <c r="A44" s="13"/>
      <c r="B44" s="16">
        <v>44197</v>
      </c>
      <c r="C44" s="16">
        <v>44561</v>
      </c>
      <c r="D44" s="17">
        <v>1014980</v>
      </c>
      <c r="E44" s="20">
        <f>DAYS360(B44,C44)</f>
        <v>360</v>
      </c>
      <c r="F44" s="22">
        <f t="shared" si="6"/>
        <v>1014980</v>
      </c>
      <c r="G44" s="13"/>
      <c r="H44" s="13"/>
    </row>
    <row r="45" spans="1:9" s="1" customFormat="1" ht="15" customHeight="1" x14ac:dyDescent="0.2">
      <c r="A45" s="13"/>
      <c r="B45" s="16">
        <v>44562</v>
      </c>
      <c r="C45" s="16">
        <v>44926</v>
      </c>
      <c r="D45" s="17">
        <v>1117172</v>
      </c>
      <c r="E45" s="20">
        <f t="shared" ref="E45:E46" si="7">DAYS360(B45,C45)</f>
        <v>360</v>
      </c>
      <c r="F45" s="22">
        <f t="shared" si="6"/>
        <v>1117172</v>
      </c>
      <c r="G45" s="13"/>
      <c r="H45" s="13"/>
    </row>
    <row r="46" spans="1:9" s="1" customFormat="1" ht="15" customHeight="1" x14ac:dyDescent="0.2">
      <c r="A46" s="13"/>
      <c r="B46" s="16">
        <v>44927</v>
      </c>
      <c r="C46" s="16">
        <v>45291</v>
      </c>
      <c r="D46" s="17">
        <v>1300606</v>
      </c>
      <c r="E46" s="20">
        <f t="shared" si="7"/>
        <v>360</v>
      </c>
      <c r="F46" s="22">
        <f t="shared" si="6"/>
        <v>1300606</v>
      </c>
      <c r="G46" s="13"/>
      <c r="H46" s="13"/>
    </row>
    <row r="47" spans="1:9" s="1" customFormat="1" ht="15" customHeight="1" x14ac:dyDescent="0.2">
      <c r="A47" s="13"/>
      <c r="B47" s="16">
        <v>45292</v>
      </c>
      <c r="C47" s="16">
        <v>45401</v>
      </c>
      <c r="D47" s="17">
        <v>1462000</v>
      </c>
      <c r="E47" s="20">
        <f>DAYS360(B47,C47)+1</f>
        <v>109</v>
      </c>
      <c r="F47" s="22">
        <f t="shared" si="6"/>
        <v>442661.11111111112</v>
      </c>
      <c r="G47" s="13"/>
      <c r="H47" s="13"/>
    </row>
    <row r="48" spans="1:9" s="1" customFormat="1" ht="15" customHeight="1" x14ac:dyDescent="0.2">
      <c r="A48" s="13"/>
      <c r="B48" s="48" t="s">
        <v>5</v>
      </c>
      <c r="C48" s="48"/>
      <c r="D48" s="48"/>
      <c r="E48" s="48"/>
      <c r="F48" s="21">
        <f>SUM(F42:F47)</f>
        <v>5395745.7777777771</v>
      </c>
      <c r="G48" s="13"/>
      <c r="H48" s="13"/>
    </row>
    <row r="49" spans="1:9" s="1" customFormat="1" ht="12" customHeight="1" x14ac:dyDescent="0.2">
      <c r="A49" s="13"/>
      <c r="B49" s="13"/>
      <c r="C49" s="13"/>
      <c r="D49" s="13"/>
      <c r="E49" s="13"/>
      <c r="F49" s="13"/>
      <c r="G49" s="13"/>
      <c r="H49" s="13"/>
    </row>
    <row r="50" spans="1:9" x14ac:dyDescent="0.25">
      <c r="A50" s="13"/>
      <c r="B50" s="67" t="s">
        <v>25</v>
      </c>
      <c r="C50" s="68"/>
      <c r="D50" s="68"/>
      <c r="E50" s="68"/>
      <c r="F50" s="68"/>
      <c r="G50" s="69"/>
      <c r="H50" s="13"/>
      <c r="I50" s="13"/>
    </row>
    <row r="51" spans="1:9" ht="30.75" customHeight="1" x14ac:dyDescent="0.25">
      <c r="A51" s="13"/>
      <c r="B51" s="14" t="s">
        <v>1</v>
      </c>
      <c r="C51" s="14" t="s">
        <v>2</v>
      </c>
      <c r="D51" s="14" t="s">
        <v>3</v>
      </c>
      <c r="E51" s="14" t="s">
        <v>26</v>
      </c>
      <c r="F51" s="15" t="s">
        <v>27</v>
      </c>
      <c r="G51" s="27" t="s">
        <v>28</v>
      </c>
      <c r="H51" s="13"/>
      <c r="I51" s="13"/>
    </row>
    <row r="52" spans="1:9" ht="15" customHeight="1" x14ac:dyDescent="0.25">
      <c r="A52" s="13"/>
      <c r="B52" s="33">
        <v>43618</v>
      </c>
      <c r="C52" s="33">
        <v>43830</v>
      </c>
      <c r="D52" s="17">
        <v>828116</v>
      </c>
      <c r="E52" s="32">
        <f>D52/30</f>
        <v>27603.866666666665</v>
      </c>
      <c r="F52" s="20">
        <f>DAYS360(B52,C52)+1</f>
        <v>210</v>
      </c>
      <c r="G52" s="30">
        <f>E52*F52</f>
        <v>5796812</v>
      </c>
      <c r="H52" s="13"/>
      <c r="I52" s="13"/>
    </row>
    <row r="53" spans="1:9" ht="15" customHeight="1" x14ac:dyDescent="0.25">
      <c r="A53" s="13"/>
      <c r="B53" s="16">
        <v>43831</v>
      </c>
      <c r="C53" s="16">
        <v>44196</v>
      </c>
      <c r="D53" s="17">
        <v>877803</v>
      </c>
      <c r="E53" s="32">
        <f t="shared" ref="E53:E56" si="8">D53/30</f>
        <v>29260.1</v>
      </c>
      <c r="F53" s="20">
        <f>DAYS360(B53,C53)</f>
        <v>360</v>
      </c>
      <c r="G53" s="30">
        <f t="shared" ref="G53:G57" si="9">E53*F53</f>
        <v>10533636</v>
      </c>
      <c r="H53" s="13"/>
      <c r="I53" s="13"/>
    </row>
    <row r="54" spans="1:9" ht="15" customHeight="1" x14ac:dyDescent="0.25">
      <c r="A54" s="13"/>
      <c r="B54" s="16">
        <v>44197</v>
      </c>
      <c r="C54" s="16">
        <v>44561</v>
      </c>
      <c r="D54" s="17">
        <v>908526</v>
      </c>
      <c r="E54" s="32">
        <f t="shared" si="8"/>
        <v>30284.2</v>
      </c>
      <c r="F54" s="20">
        <f t="shared" ref="F54:F56" si="10">DAYS360(B54,C54)</f>
        <v>360</v>
      </c>
      <c r="G54" s="30">
        <f t="shared" si="9"/>
        <v>10902312</v>
      </c>
      <c r="H54" s="13"/>
      <c r="I54" s="13"/>
    </row>
    <row r="55" spans="1:9" ht="15" customHeight="1" x14ac:dyDescent="0.25">
      <c r="A55" s="13"/>
      <c r="B55" s="16">
        <v>44562</v>
      </c>
      <c r="C55" s="16">
        <v>44926</v>
      </c>
      <c r="D55" s="17">
        <v>1000000</v>
      </c>
      <c r="E55" s="32">
        <f t="shared" si="8"/>
        <v>33333.333333333336</v>
      </c>
      <c r="F55" s="20">
        <f t="shared" si="10"/>
        <v>360</v>
      </c>
      <c r="G55" s="30">
        <f t="shared" si="9"/>
        <v>12000000</v>
      </c>
      <c r="H55" s="13"/>
      <c r="I55" s="13"/>
    </row>
    <row r="56" spans="1:9" x14ac:dyDescent="0.25">
      <c r="A56" s="13"/>
      <c r="B56" s="16">
        <v>44927</v>
      </c>
      <c r="C56" s="16">
        <v>45291</v>
      </c>
      <c r="D56" s="17">
        <v>1160000</v>
      </c>
      <c r="E56" s="32">
        <f t="shared" si="8"/>
        <v>38666.666666666664</v>
      </c>
      <c r="F56" s="20">
        <f t="shared" si="10"/>
        <v>360</v>
      </c>
      <c r="G56" s="30">
        <f t="shared" si="9"/>
        <v>13920000</v>
      </c>
      <c r="H56" s="13"/>
      <c r="I56" s="13"/>
    </row>
    <row r="57" spans="1:9" x14ac:dyDescent="0.25">
      <c r="A57" s="13"/>
      <c r="B57" s="16">
        <v>45292</v>
      </c>
      <c r="C57" s="16">
        <v>45401</v>
      </c>
      <c r="D57" s="17">
        <v>1300000</v>
      </c>
      <c r="E57" s="32">
        <f>D57/30</f>
        <v>43333.333333333336</v>
      </c>
      <c r="F57" s="20">
        <f t="shared" ref="F57" si="11">DAYS360(B57,C57)+1</f>
        <v>109</v>
      </c>
      <c r="G57" s="30">
        <f t="shared" si="9"/>
        <v>4723333.333333334</v>
      </c>
      <c r="H57" s="13"/>
      <c r="I57" s="13"/>
    </row>
    <row r="58" spans="1:9" s="1" customFormat="1" ht="15" customHeight="1" x14ac:dyDescent="0.2">
      <c r="A58" s="13"/>
      <c r="B58" s="58" t="s">
        <v>5</v>
      </c>
      <c r="C58" s="59"/>
      <c r="D58" s="59"/>
      <c r="E58" s="59"/>
      <c r="F58" s="60"/>
      <c r="G58" s="28">
        <f>SUM(G53:G57)</f>
        <v>52079281.333333336</v>
      </c>
      <c r="H58" s="13"/>
    </row>
    <row r="59" spans="1:9" s="1" customFormat="1" ht="15" customHeight="1" x14ac:dyDescent="0.2">
      <c r="A59" s="13"/>
      <c r="B59" s="13"/>
      <c r="C59" s="13"/>
      <c r="D59" s="13"/>
      <c r="E59" s="13"/>
      <c r="F59" s="13"/>
      <c r="G59" s="13"/>
      <c r="H59" s="13"/>
    </row>
    <row r="60" spans="1:9" ht="15" customHeight="1" x14ac:dyDescent="0.25">
      <c r="A60" s="13"/>
      <c r="B60" s="43" t="s">
        <v>22</v>
      </c>
      <c r="C60" s="43"/>
      <c r="D60" s="43"/>
      <c r="E60" s="43"/>
      <c r="F60" s="43"/>
      <c r="G60" s="13"/>
      <c r="H60" s="13"/>
      <c r="I60" s="13"/>
    </row>
    <row r="61" spans="1:9" ht="15" customHeight="1" x14ac:dyDescent="0.25">
      <c r="A61" s="13"/>
      <c r="B61" s="14" t="s">
        <v>1</v>
      </c>
      <c r="C61" s="14" t="s">
        <v>2</v>
      </c>
      <c r="D61" s="14" t="s">
        <v>3</v>
      </c>
      <c r="E61" s="14" t="s">
        <v>4</v>
      </c>
      <c r="F61" s="15" t="s">
        <v>23</v>
      </c>
      <c r="G61" s="13"/>
      <c r="H61" s="13"/>
      <c r="I61" s="13"/>
    </row>
    <row r="62" spans="1:9" x14ac:dyDescent="0.25">
      <c r="A62" s="13"/>
      <c r="B62" s="16">
        <v>42415</v>
      </c>
      <c r="C62" s="16">
        <v>42780</v>
      </c>
      <c r="D62" s="31">
        <v>689455</v>
      </c>
      <c r="E62" s="18">
        <f t="shared" ref="E62:E65" si="12">DAYS360(B62,C62)+1</f>
        <v>360</v>
      </c>
      <c r="F62" s="18">
        <f t="shared" ref="F62:F65" si="13">(D62/30)*E62</f>
        <v>8273460</v>
      </c>
      <c r="G62" s="13"/>
      <c r="H62" s="13"/>
      <c r="I62" s="13"/>
    </row>
    <row r="63" spans="1:9" x14ac:dyDescent="0.25">
      <c r="A63" s="13"/>
      <c r="B63" s="16">
        <v>42781</v>
      </c>
      <c r="C63" s="16">
        <v>43145</v>
      </c>
      <c r="D63" s="31">
        <v>737717</v>
      </c>
      <c r="E63" s="18">
        <f t="shared" si="12"/>
        <v>360</v>
      </c>
      <c r="F63" s="18">
        <f t="shared" si="13"/>
        <v>8852604</v>
      </c>
      <c r="G63" s="13"/>
      <c r="H63" s="13"/>
      <c r="I63" s="13"/>
    </row>
    <row r="64" spans="1:9" s="1" customFormat="1" ht="15" customHeight="1" x14ac:dyDescent="0.2">
      <c r="A64" s="13"/>
      <c r="B64" s="16">
        <v>43146</v>
      </c>
      <c r="C64" s="16">
        <v>43510</v>
      </c>
      <c r="D64" s="31">
        <v>781242</v>
      </c>
      <c r="E64" s="18">
        <f t="shared" si="12"/>
        <v>360</v>
      </c>
      <c r="F64" s="18">
        <f t="shared" si="13"/>
        <v>9374904</v>
      </c>
      <c r="G64" s="13"/>
      <c r="H64" s="13"/>
    </row>
    <row r="65" spans="1:10" s="1" customFormat="1" ht="15" customHeight="1" x14ac:dyDescent="0.2">
      <c r="A65" s="13"/>
      <c r="B65" s="16">
        <v>43511</v>
      </c>
      <c r="C65" s="16">
        <v>43617</v>
      </c>
      <c r="D65" s="29">
        <v>828116</v>
      </c>
      <c r="E65" s="18">
        <f t="shared" si="12"/>
        <v>107</v>
      </c>
      <c r="F65" s="18">
        <f t="shared" si="13"/>
        <v>2953613.7333333329</v>
      </c>
      <c r="G65" s="13"/>
      <c r="H65" s="13"/>
    </row>
    <row r="66" spans="1:10" s="1" customFormat="1" ht="15" customHeight="1" x14ac:dyDescent="0.2">
      <c r="A66" s="13"/>
      <c r="B66" s="44" t="s">
        <v>5</v>
      </c>
      <c r="C66" s="44"/>
      <c r="D66" s="44"/>
      <c r="E66" s="44"/>
      <c r="F66" s="39">
        <f>SUM(F62:F65)</f>
        <v>29454581.733333334</v>
      </c>
      <c r="G66" s="13"/>
      <c r="H66" s="13"/>
    </row>
    <row r="67" spans="1:10" s="1" customFormat="1" ht="15" customHeight="1" x14ac:dyDescent="0.2">
      <c r="A67" s="13"/>
      <c r="B67" s="40"/>
      <c r="C67" s="40"/>
      <c r="D67" s="40"/>
      <c r="E67" s="40"/>
      <c r="F67" s="41"/>
      <c r="G67" s="13"/>
      <c r="H67" s="13"/>
    </row>
    <row r="68" spans="1:10" s="1" customFormat="1" ht="15" customHeight="1" x14ac:dyDescent="0.2">
      <c r="A68" s="13"/>
      <c r="B68" s="43" t="s">
        <v>8</v>
      </c>
      <c r="C68" s="43"/>
      <c r="D68" s="43"/>
      <c r="E68" s="43"/>
      <c r="F68" s="43"/>
      <c r="G68" s="43"/>
      <c r="H68" s="43"/>
      <c r="I68" s="43"/>
      <c r="J68" s="13"/>
    </row>
    <row r="69" spans="1:10" s="1" customFormat="1" ht="15" customHeight="1" x14ac:dyDescent="0.2">
      <c r="A69" s="13"/>
      <c r="B69" s="61"/>
      <c r="C69" s="61"/>
      <c r="D69" s="61"/>
      <c r="E69" s="2" t="s">
        <v>9</v>
      </c>
      <c r="F69" s="2" t="s">
        <v>10</v>
      </c>
      <c r="G69" s="2" t="s">
        <v>11</v>
      </c>
      <c r="H69" s="62" t="s">
        <v>12</v>
      </c>
      <c r="I69" s="62"/>
      <c r="J69" s="13"/>
    </row>
    <row r="70" spans="1:10" s="1" customFormat="1" ht="15" customHeight="1" x14ac:dyDescent="0.2">
      <c r="A70" s="13"/>
      <c r="B70" s="49" t="s">
        <v>13</v>
      </c>
      <c r="C70" s="49"/>
      <c r="D70" s="49"/>
      <c r="E70" s="25">
        <v>2019</v>
      </c>
      <c r="F70" s="25">
        <v>6</v>
      </c>
      <c r="G70" s="3">
        <v>1</v>
      </c>
      <c r="H70" s="4" t="s">
        <v>14</v>
      </c>
      <c r="I70" s="5" t="s">
        <v>15</v>
      </c>
      <c r="J70" s="13"/>
    </row>
    <row r="71" spans="1:10" s="1" customFormat="1" ht="15" customHeight="1" x14ac:dyDescent="0.2">
      <c r="A71" s="13"/>
      <c r="B71" s="49" t="s">
        <v>16</v>
      </c>
      <c r="C71" s="49"/>
      <c r="D71" s="49"/>
      <c r="E71" s="6">
        <v>2011</v>
      </c>
      <c r="F71" s="6">
        <v>7</v>
      </c>
      <c r="G71" s="7">
        <v>1</v>
      </c>
      <c r="H71" s="8">
        <f>(E70-E71)*360+(F70-F71)*30+(G70-G71+1)</f>
        <v>2851</v>
      </c>
      <c r="I71" s="9">
        <f>H71/360</f>
        <v>7.9194444444444443</v>
      </c>
      <c r="J71" s="13"/>
    </row>
    <row r="72" spans="1:10" s="1" customFormat="1" ht="12" customHeight="1" x14ac:dyDescent="0.2">
      <c r="A72" s="13"/>
      <c r="B72" s="49" t="s">
        <v>17</v>
      </c>
      <c r="C72" s="49"/>
      <c r="D72" s="49"/>
      <c r="E72" s="51">
        <f>D65</f>
        <v>828116</v>
      </c>
      <c r="F72" s="52"/>
      <c r="G72" s="52"/>
      <c r="H72" s="52"/>
      <c r="I72" s="52"/>
      <c r="J72" s="13"/>
    </row>
    <row r="73" spans="1:10" x14ac:dyDescent="0.25">
      <c r="A73" s="13"/>
      <c r="B73" s="49" t="s">
        <v>18</v>
      </c>
      <c r="C73" s="49"/>
      <c r="D73" s="49"/>
      <c r="E73" s="50">
        <f>E72/30</f>
        <v>27603.866666666665</v>
      </c>
      <c r="F73" s="50"/>
      <c r="G73" s="50"/>
      <c r="H73" s="50"/>
      <c r="I73" s="50"/>
      <c r="J73" s="13"/>
    </row>
    <row r="74" spans="1:10" x14ac:dyDescent="0.25">
      <c r="A74" s="13"/>
      <c r="B74" s="49" t="s">
        <v>19</v>
      </c>
      <c r="C74" s="49"/>
      <c r="D74" s="49"/>
      <c r="E74" s="50">
        <f>E72</f>
        <v>828116</v>
      </c>
      <c r="F74" s="50"/>
      <c r="G74" s="50"/>
      <c r="H74" s="50"/>
      <c r="I74" s="50"/>
      <c r="J74" s="13"/>
    </row>
    <row r="75" spans="1:10" x14ac:dyDescent="0.25">
      <c r="A75" s="13"/>
      <c r="B75" s="49" t="s">
        <v>20</v>
      </c>
      <c r="C75" s="49"/>
      <c r="D75" s="49"/>
      <c r="E75" s="10">
        <f>I71-1</f>
        <v>6.9194444444444443</v>
      </c>
      <c r="F75" s="50">
        <f>E75*20*E73</f>
        <v>3820068.4370370368</v>
      </c>
      <c r="G75" s="50"/>
      <c r="H75" s="50"/>
      <c r="I75" s="50"/>
      <c r="J75" s="13"/>
    </row>
    <row r="76" spans="1:10" x14ac:dyDescent="0.25">
      <c r="A76" s="13"/>
      <c r="B76" s="45" t="s">
        <v>21</v>
      </c>
      <c r="C76" s="45"/>
      <c r="D76" s="45"/>
      <c r="E76" s="11"/>
      <c r="F76" s="46">
        <f>SUM(E74:F75)</f>
        <v>4648191.3564814813</v>
      </c>
      <c r="G76" s="46"/>
      <c r="H76" s="46"/>
      <c r="I76" s="46"/>
      <c r="J76" s="13"/>
    </row>
    <row r="77" spans="1:10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3"/>
      <c r="B78" s="13"/>
      <c r="C78" s="13"/>
      <c r="D78" s="13"/>
      <c r="E78" s="13"/>
      <c r="F78" s="13"/>
      <c r="G78" s="13"/>
      <c r="H78" s="13"/>
      <c r="I78" s="1"/>
      <c r="J78" s="1"/>
    </row>
    <row r="79" spans="1:10" x14ac:dyDescent="0.25">
      <c r="A79" s="13"/>
      <c r="B79" s="42" t="s">
        <v>24</v>
      </c>
      <c r="C79" s="42"/>
      <c r="D79" s="42"/>
      <c r="E79" s="42"/>
      <c r="F79" s="23">
        <f>F13+F30+F21+F39+F48+G58+F66+F76</f>
        <v>101521688.64669259</v>
      </c>
      <c r="G79" s="13"/>
      <c r="H79" s="13"/>
      <c r="I79" s="1"/>
      <c r="J79" s="1"/>
    </row>
    <row r="80" spans="1:10" x14ac:dyDescent="0.25">
      <c r="A80" s="13"/>
      <c r="B80" s="13"/>
      <c r="C80" s="13"/>
      <c r="D80" s="13"/>
      <c r="E80" s="13"/>
      <c r="F80" s="13"/>
      <c r="G80" s="13"/>
      <c r="H80" s="13"/>
      <c r="I80" s="1"/>
      <c r="J80" s="1"/>
    </row>
    <row r="81" spans="1:10" x14ac:dyDescent="0.25">
      <c r="A81" s="13"/>
      <c r="H81" s="13"/>
      <c r="I81" s="1"/>
      <c r="J81" s="1"/>
    </row>
    <row r="82" spans="1:10" x14ac:dyDescent="0.25">
      <c r="A82" s="13"/>
      <c r="H82" s="13"/>
      <c r="I82" s="1"/>
      <c r="J82" s="1"/>
    </row>
    <row r="83" spans="1:10" x14ac:dyDescent="0.25">
      <c r="A83" s="13"/>
      <c r="H83" s="13"/>
      <c r="I83" s="13"/>
      <c r="J83" s="13"/>
    </row>
    <row r="84" spans="1:10" x14ac:dyDescent="0.25">
      <c r="A84" s="13"/>
      <c r="H84" s="13"/>
      <c r="I84" s="13"/>
      <c r="J84" s="13"/>
    </row>
    <row r="85" spans="1:10" x14ac:dyDescent="0.25">
      <c r="A85" s="13"/>
      <c r="H85" s="13"/>
      <c r="I85" s="13"/>
      <c r="J85" s="13"/>
    </row>
    <row r="86" spans="1:10" x14ac:dyDescent="0.25">
      <c r="A86" s="13"/>
      <c r="H86" s="13"/>
      <c r="I86" s="13"/>
      <c r="J86" s="13"/>
    </row>
    <row r="87" spans="1:10" x14ac:dyDescent="0.25">
      <c r="A87" s="13"/>
      <c r="H87" s="13"/>
      <c r="I87" s="13"/>
      <c r="J87" s="13"/>
    </row>
    <row r="88" spans="1:10" x14ac:dyDescent="0.25">
      <c r="A88" s="13"/>
      <c r="H88" s="13"/>
      <c r="I88" s="13"/>
      <c r="J88" s="13"/>
    </row>
    <row r="89" spans="1:10" x14ac:dyDescent="0.25">
      <c r="A89" s="13"/>
      <c r="H89" s="13"/>
      <c r="I89" s="13"/>
      <c r="J89" s="13"/>
    </row>
    <row r="90" spans="1:10" x14ac:dyDescent="0.25">
      <c r="A90" s="13"/>
      <c r="H90" s="13"/>
      <c r="I90" s="13"/>
      <c r="J90" s="13"/>
    </row>
    <row r="91" spans="1:10" x14ac:dyDescent="0.25">
      <c r="A91" s="13"/>
      <c r="H91" s="13"/>
      <c r="I91" s="13"/>
      <c r="J91" s="13"/>
    </row>
    <row r="92" spans="1:10" x14ac:dyDescent="0.25">
      <c r="A92" s="13"/>
      <c r="H92" s="13"/>
      <c r="I92" s="13"/>
      <c r="J92" s="13"/>
    </row>
    <row r="93" spans="1:10" x14ac:dyDescent="0.25">
      <c r="A93" s="13"/>
      <c r="H93" s="13"/>
      <c r="I93" s="13"/>
      <c r="J93" s="13"/>
    </row>
    <row r="94" spans="1:10" x14ac:dyDescent="0.25">
      <c r="A94" s="12"/>
      <c r="H94" s="12"/>
      <c r="I94" s="12"/>
    </row>
  </sheetData>
  <mergeCells count="31">
    <mergeCell ref="G23:G27"/>
    <mergeCell ref="B58:F58"/>
    <mergeCell ref="B68:I68"/>
    <mergeCell ref="B69:D69"/>
    <mergeCell ref="H69:I69"/>
    <mergeCell ref="B70:D70"/>
    <mergeCell ref="B5:F5"/>
    <mergeCell ref="B30:E30"/>
    <mergeCell ref="B21:E21"/>
    <mergeCell ref="B73:D73"/>
    <mergeCell ref="E73:I73"/>
    <mergeCell ref="B71:D71"/>
    <mergeCell ref="B72:D72"/>
    <mergeCell ref="E72:I72"/>
    <mergeCell ref="B23:F23"/>
    <mergeCell ref="B13:E13"/>
    <mergeCell ref="B32:F32"/>
    <mergeCell ref="B39:E39"/>
    <mergeCell ref="H8:M29"/>
    <mergeCell ref="G7:G11"/>
    <mergeCell ref="B50:G50"/>
    <mergeCell ref="B48:E48"/>
    <mergeCell ref="B79:E79"/>
    <mergeCell ref="B60:F60"/>
    <mergeCell ref="B66:E66"/>
    <mergeCell ref="B76:D76"/>
    <mergeCell ref="F76:I76"/>
    <mergeCell ref="B74:D74"/>
    <mergeCell ref="E74:I74"/>
    <mergeCell ref="B75:D75"/>
    <mergeCell ref="F75:I7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2"/>
  <sheetViews>
    <sheetView tabSelected="1" topLeftCell="A9" workbookViewId="0">
      <selection activeCell="G30" sqref="G30"/>
    </sheetView>
  </sheetViews>
  <sheetFormatPr baseColWidth="10" defaultRowHeight="15" x14ac:dyDescent="0.25"/>
  <cols>
    <col min="6" max="6" width="15.28515625" customWidth="1"/>
    <col min="7" max="7" width="22.7109375" customWidth="1"/>
  </cols>
  <sheetData>
    <row r="2" spans="2:17" ht="15" customHeight="1" x14ac:dyDescent="0.25">
      <c r="I2" s="65" t="s">
        <v>31</v>
      </c>
      <c r="J2" s="65"/>
      <c r="K2" s="65"/>
      <c r="M2" s="63" t="s">
        <v>32</v>
      </c>
      <c r="N2" s="63"/>
      <c r="O2" s="63"/>
    </row>
    <row r="3" spans="2:17" x14ac:dyDescent="0.25">
      <c r="B3" s="47" t="s">
        <v>0</v>
      </c>
      <c r="C3" s="47"/>
      <c r="D3" s="47"/>
      <c r="E3" s="47"/>
      <c r="F3" s="47"/>
      <c r="G3" s="13"/>
      <c r="H3" s="13"/>
      <c r="I3" s="65"/>
      <c r="J3" s="65"/>
      <c r="K3" s="65"/>
      <c r="L3" s="1"/>
      <c r="M3" s="63"/>
      <c r="N3" s="63"/>
      <c r="O3" s="63"/>
    </row>
    <row r="4" spans="2:17" x14ac:dyDescent="0.25">
      <c r="B4" s="13"/>
      <c r="C4" s="13"/>
      <c r="D4" s="13"/>
      <c r="E4" s="13"/>
      <c r="F4" s="13"/>
      <c r="G4" s="13"/>
      <c r="H4" s="13"/>
      <c r="I4" s="65"/>
      <c r="J4" s="65"/>
      <c r="K4" s="65"/>
      <c r="L4" s="34"/>
      <c r="M4" s="63"/>
      <c r="N4" s="63"/>
      <c r="O4" s="63"/>
    </row>
    <row r="5" spans="2:17" x14ac:dyDescent="0.25">
      <c r="B5" s="13"/>
      <c r="C5" s="13"/>
      <c r="D5" s="13"/>
      <c r="E5" s="13"/>
      <c r="F5" s="13"/>
      <c r="G5" s="13"/>
      <c r="H5" s="13"/>
      <c r="I5" s="65"/>
      <c r="J5" s="65"/>
      <c r="K5" s="65"/>
      <c r="M5" s="63"/>
      <c r="N5" s="63"/>
      <c r="O5" s="63"/>
    </row>
    <row r="6" spans="2:17" x14ac:dyDescent="0.25">
      <c r="B6" s="14" t="s">
        <v>1</v>
      </c>
      <c r="C6" s="14" t="s">
        <v>2</v>
      </c>
      <c r="D6" s="14" t="s">
        <v>3</v>
      </c>
      <c r="E6" s="14" t="s">
        <v>4</v>
      </c>
      <c r="F6" s="19" t="s">
        <v>6</v>
      </c>
      <c r="G6" s="24"/>
      <c r="H6" s="13"/>
      <c r="I6" s="38"/>
      <c r="J6" s="38"/>
      <c r="K6" s="38"/>
      <c r="M6" s="37"/>
    </row>
    <row r="7" spans="2:17" ht="15" customHeight="1" x14ac:dyDescent="0.25">
      <c r="B7" s="16">
        <v>42826</v>
      </c>
      <c r="C7" s="16">
        <v>43100</v>
      </c>
      <c r="D7" s="17">
        <v>820857</v>
      </c>
      <c r="E7" s="20">
        <f t="shared" ref="E7" si="0">DAYS360(B7,C7)+1</f>
        <v>271</v>
      </c>
      <c r="F7" s="22">
        <f>(D7*E7)/360</f>
        <v>617922.90833333333</v>
      </c>
      <c r="G7" s="24"/>
      <c r="H7" s="64" t="s">
        <v>33</v>
      </c>
      <c r="I7" s="64"/>
      <c r="J7" s="64"/>
      <c r="K7" s="64"/>
      <c r="L7" s="64"/>
      <c r="M7" s="64"/>
      <c r="N7" s="64"/>
      <c r="O7" s="64"/>
      <c r="P7" s="35"/>
    </row>
    <row r="8" spans="2:17" x14ac:dyDescent="0.25">
      <c r="B8" s="16">
        <v>43101</v>
      </c>
      <c r="C8" s="16">
        <v>43465</v>
      </c>
      <c r="D8" s="17">
        <v>869453</v>
      </c>
      <c r="E8" s="20">
        <f>DAYS360(B8,C8)</f>
        <v>360</v>
      </c>
      <c r="F8" s="22">
        <f t="shared" ref="F8:F9" si="1">(D8*E8)/360</f>
        <v>869453</v>
      </c>
      <c r="G8" s="24"/>
      <c r="H8" s="64"/>
      <c r="I8" s="64"/>
      <c r="J8" s="64"/>
      <c r="K8" s="64"/>
      <c r="L8" s="64"/>
      <c r="M8" s="64"/>
      <c r="N8" s="64"/>
      <c r="O8" s="64"/>
      <c r="P8" s="35"/>
    </row>
    <row r="9" spans="2:17" x14ac:dyDescent="0.25">
      <c r="B9" s="16">
        <v>43466</v>
      </c>
      <c r="C9" s="16">
        <v>43556</v>
      </c>
      <c r="D9" s="17">
        <v>925148</v>
      </c>
      <c r="E9" s="20">
        <f>DAYS360(B9,C9)+1</f>
        <v>91</v>
      </c>
      <c r="F9" s="22">
        <f t="shared" si="1"/>
        <v>233856.85555555555</v>
      </c>
      <c r="G9" s="24"/>
      <c r="H9" s="64"/>
      <c r="I9" s="64"/>
      <c r="J9" s="64"/>
      <c r="K9" s="64"/>
      <c r="L9" s="64"/>
      <c r="M9" s="64"/>
      <c r="N9" s="64"/>
      <c r="O9" s="64"/>
      <c r="P9" s="35"/>
    </row>
    <row r="10" spans="2:17" x14ac:dyDescent="0.25">
      <c r="B10" s="48" t="s">
        <v>5</v>
      </c>
      <c r="C10" s="48"/>
      <c r="D10" s="48"/>
      <c r="E10" s="48"/>
      <c r="F10" s="21">
        <f>SUM(F7:F9)</f>
        <v>1721232.7638888888</v>
      </c>
      <c r="G10" s="24"/>
      <c r="H10" s="64"/>
      <c r="I10" s="64"/>
      <c r="J10" s="64"/>
      <c r="K10" s="64"/>
      <c r="L10" s="64"/>
      <c r="M10" s="64"/>
      <c r="N10" s="64"/>
      <c r="O10" s="64"/>
      <c r="P10" s="35"/>
    </row>
    <row r="11" spans="2:17" x14ac:dyDescent="0.25">
      <c r="B11" s="13"/>
      <c r="C11" s="13"/>
      <c r="D11" s="13"/>
      <c r="E11" s="13"/>
      <c r="F11" s="13"/>
      <c r="G11" s="13"/>
      <c r="H11" s="64"/>
      <c r="I11" s="64"/>
      <c r="J11" s="64"/>
      <c r="K11" s="64"/>
      <c r="L11" s="64"/>
      <c r="M11" s="64"/>
      <c r="N11" s="64"/>
      <c r="O11" s="64"/>
      <c r="P11" s="35"/>
    </row>
    <row r="12" spans="2:17" x14ac:dyDescent="0.25">
      <c r="B12" s="14" t="s">
        <v>1</v>
      </c>
      <c r="C12" s="14" t="s">
        <v>2</v>
      </c>
      <c r="D12" s="14" t="s">
        <v>6</v>
      </c>
      <c r="E12" s="14" t="s">
        <v>4</v>
      </c>
      <c r="F12" s="19" t="s">
        <v>7</v>
      </c>
      <c r="G12" s="13"/>
      <c r="H12" s="64"/>
      <c r="I12" s="64"/>
      <c r="J12" s="64"/>
      <c r="K12" s="64"/>
      <c r="L12" s="64"/>
      <c r="M12" s="64"/>
      <c r="N12" s="64"/>
      <c r="O12" s="64"/>
      <c r="P12" s="35"/>
    </row>
    <row r="13" spans="2:17" x14ac:dyDescent="0.25">
      <c r="B13" s="16">
        <v>42826</v>
      </c>
      <c r="C13" s="16">
        <v>43100</v>
      </c>
      <c r="D13" s="22">
        <f>+F7</f>
        <v>617922.90833333333</v>
      </c>
      <c r="E13" s="20">
        <f t="shared" ref="E13" si="2">DAYS360(B13,C13)+1</f>
        <v>271</v>
      </c>
      <c r="F13" s="20">
        <f>(D13*E13*0.12)/360</f>
        <v>55819.036052777774</v>
      </c>
      <c r="G13" s="13"/>
      <c r="H13" s="64"/>
      <c r="I13" s="64"/>
      <c r="J13" s="64"/>
      <c r="K13" s="64"/>
      <c r="L13" s="64"/>
      <c r="M13" s="64"/>
      <c r="N13" s="64"/>
      <c r="O13" s="64"/>
    </row>
    <row r="14" spans="2:17" ht="15" customHeight="1" x14ac:dyDescent="0.25">
      <c r="B14" s="16">
        <v>43101</v>
      </c>
      <c r="C14" s="16">
        <v>43465</v>
      </c>
      <c r="D14" s="22">
        <f>+F8</f>
        <v>869453</v>
      </c>
      <c r="E14" s="20">
        <f>DAYS360(B14,C14)</f>
        <v>360</v>
      </c>
      <c r="F14" s="20">
        <f>(D14*E14*0.12)/360</f>
        <v>104334.36</v>
      </c>
      <c r="G14" s="13"/>
      <c r="H14" s="64"/>
      <c r="I14" s="64"/>
      <c r="J14" s="64"/>
      <c r="K14" s="64"/>
      <c r="L14" s="64"/>
      <c r="M14" s="64"/>
      <c r="N14" s="64"/>
      <c r="O14" s="64"/>
      <c r="P14" s="36"/>
      <c r="Q14" s="36"/>
    </row>
    <row r="15" spans="2:17" x14ac:dyDescent="0.25">
      <c r="B15" s="16">
        <v>43466</v>
      </c>
      <c r="C15" s="16">
        <v>43556</v>
      </c>
      <c r="D15" s="22">
        <f>+F9</f>
        <v>233856.85555555555</v>
      </c>
      <c r="E15" s="20">
        <f>DAYS360(B15,C15)+1</f>
        <v>91</v>
      </c>
      <c r="F15" s="20">
        <f>(D15*E15*0.12)/360</f>
        <v>7093.6579518518511</v>
      </c>
      <c r="G15" s="13"/>
      <c r="H15" s="64"/>
      <c r="I15" s="64"/>
      <c r="J15" s="64"/>
      <c r="K15" s="64"/>
      <c r="L15" s="64"/>
      <c r="M15" s="64"/>
      <c r="N15" s="64"/>
      <c r="O15" s="64"/>
      <c r="P15" s="36"/>
      <c r="Q15" s="36"/>
    </row>
    <row r="16" spans="2:17" x14ac:dyDescent="0.25">
      <c r="B16" s="48" t="s">
        <v>5</v>
      </c>
      <c r="C16" s="48"/>
      <c r="D16" s="48"/>
      <c r="E16" s="48"/>
      <c r="F16" s="21">
        <f>SUM(F13:F15)</f>
        <v>167247.05400462961</v>
      </c>
      <c r="G16" s="13"/>
      <c r="H16" s="64"/>
      <c r="I16" s="64"/>
      <c r="J16" s="64"/>
      <c r="K16" s="64"/>
      <c r="L16" s="64"/>
      <c r="M16" s="64"/>
      <c r="N16" s="64"/>
      <c r="O16" s="64"/>
      <c r="P16" s="36"/>
      <c r="Q16" s="36"/>
    </row>
    <row r="17" spans="2:17" x14ac:dyDescent="0.25">
      <c r="B17" s="13"/>
      <c r="C17" s="13"/>
      <c r="D17" s="13"/>
      <c r="E17" s="13"/>
      <c r="F17" s="13"/>
      <c r="G17" s="13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2:17" x14ac:dyDescent="0.25">
      <c r="B18" s="13"/>
      <c r="C18" s="13"/>
      <c r="D18" s="13"/>
      <c r="E18" s="13"/>
      <c r="F18" s="13"/>
      <c r="G18" s="13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43" t="s">
        <v>8</v>
      </c>
      <c r="C19" s="43"/>
      <c r="D19" s="43"/>
      <c r="E19" s="43"/>
      <c r="F19" s="43"/>
      <c r="G19" s="43"/>
      <c r="H19" s="43"/>
      <c r="I19" s="43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61"/>
      <c r="C20" s="61"/>
      <c r="D20" s="61"/>
      <c r="E20" s="2" t="s">
        <v>9</v>
      </c>
      <c r="F20" s="2" t="s">
        <v>10</v>
      </c>
      <c r="G20" s="2" t="s">
        <v>11</v>
      </c>
      <c r="H20" s="62" t="s">
        <v>12</v>
      </c>
      <c r="I20" s="62"/>
      <c r="J20" s="36"/>
      <c r="K20" s="36"/>
      <c r="L20" s="36"/>
      <c r="M20" s="36"/>
      <c r="N20" s="36"/>
      <c r="O20" s="36"/>
      <c r="P20" s="36"/>
      <c r="Q20" s="36"/>
    </row>
    <row r="21" spans="2:17" x14ac:dyDescent="0.25">
      <c r="B21" s="49" t="s">
        <v>13</v>
      </c>
      <c r="C21" s="49"/>
      <c r="D21" s="49"/>
      <c r="E21" s="25">
        <v>2019</v>
      </c>
      <c r="F21" s="25">
        <v>4</v>
      </c>
      <c r="G21" s="3">
        <v>1</v>
      </c>
      <c r="H21" s="4" t="s">
        <v>14</v>
      </c>
      <c r="I21" s="5" t="s">
        <v>15</v>
      </c>
      <c r="J21" s="36"/>
      <c r="K21" s="36"/>
      <c r="L21" s="36"/>
      <c r="M21" s="36"/>
      <c r="N21" s="36"/>
      <c r="O21" s="36"/>
      <c r="P21" s="36"/>
      <c r="Q21" s="36"/>
    </row>
    <row r="22" spans="2:17" x14ac:dyDescent="0.25">
      <c r="B22" s="49" t="s">
        <v>16</v>
      </c>
      <c r="C22" s="49"/>
      <c r="D22" s="49"/>
      <c r="E22" s="6">
        <v>2017</v>
      </c>
      <c r="F22" s="6">
        <v>4</v>
      </c>
      <c r="G22" s="7">
        <v>1</v>
      </c>
      <c r="H22" s="8">
        <f>(E21-E22)*360+(F21-F22)*30+(G21-G22+1)</f>
        <v>721</v>
      </c>
      <c r="I22" s="9">
        <f>H22/360</f>
        <v>2.0027777777777778</v>
      </c>
      <c r="J22" s="36"/>
      <c r="K22" s="36"/>
      <c r="L22" s="36"/>
      <c r="M22" s="36"/>
      <c r="N22" s="36"/>
      <c r="O22" s="36"/>
      <c r="P22" s="36"/>
      <c r="Q22" s="36"/>
    </row>
    <row r="23" spans="2:17" x14ac:dyDescent="0.25">
      <c r="B23" s="49" t="s">
        <v>17</v>
      </c>
      <c r="C23" s="49"/>
      <c r="D23" s="49"/>
      <c r="E23" s="51">
        <v>828116</v>
      </c>
      <c r="F23" s="52"/>
      <c r="G23" s="52"/>
      <c r="H23" s="52"/>
      <c r="I23" s="52"/>
      <c r="J23" s="36"/>
      <c r="K23" s="36"/>
      <c r="L23" s="36"/>
      <c r="M23" s="36"/>
      <c r="N23" s="36"/>
      <c r="O23" s="36"/>
      <c r="P23" s="36"/>
      <c r="Q23" s="36"/>
    </row>
    <row r="24" spans="2:17" x14ac:dyDescent="0.25">
      <c r="B24" s="49" t="s">
        <v>18</v>
      </c>
      <c r="C24" s="49"/>
      <c r="D24" s="49"/>
      <c r="E24" s="50">
        <f>E23/30</f>
        <v>27603.866666666665</v>
      </c>
      <c r="F24" s="50"/>
      <c r="G24" s="50"/>
      <c r="H24" s="50"/>
      <c r="I24" s="50"/>
      <c r="J24" s="36"/>
      <c r="K24" s="36"/>
      <c r="L24" s="36"/>
      <c r="M24" s="36"/>
      <c r="N24" s="36"/>
      <c r="O24" s="36"/>
      <c r="P24" s="36"/>
      <c r="Q24" s="36"/>
    </row>
    <row r="25" spans="2:17" x14ac:dyDescent="0.25">
      <c r="B25" s="49" t="s">
        <v>19</v>
      </c>
      <c r="C25" s="49"/>
      <c r="D25" s="49"/>
      <c r="E25" s="50">
        <f>E23</f>
        <v>828116</v>
      </c>
      <c r="F25" s="50"/>
      <c r="G25" s="50"/>
      <c r="H25" s="50"/>
      <c r="I25" s="50"/>
      <c r="J25" s="36"/>
      <c r="K25" s="36"/>
      <c r="L25" s="36"/>
      <c r="M25" s="36"/>
      <c r="N25" s="36"/>
      <c r="O25" s="36"/>
      <c r="P25" s="36"/>
      <c r="Q25" s="36"/>
    </row>
    <row r="26" spans="2:17" x14ac:dyDescent="0.25">
      <c r="B26" s="49" t="s">
        <v>20</v>
      </c>
      <c r="C26" s="49"/>
      <c r="D26" s="49"/>
      <c r="E26" s="10">
        <f>I22-1</f>
        <v>1.0027777777777778</v>
      </c>
      <c r="F26" s="50">
        <f>E26*20*E24</f>
        <v>553610.88148148148</v>
      </c>
      <c r="G26" s="50"/>
      <c r="H26" s="50"/>
      <c r="I26" s="50"/>
      <c r="J26" s="36"/>
      <c r="K26" s="36"/>
      <c r="L26" s="36"/>
      <c r="M26" s="36"/>
      <c r="N26" s="36"/>
      <c r="O26" s="36"/>
      <c r="P26" s="36"/>
      <c r="Q26" s="36"/>
    </row>
    <row r="27" spans="2:17" x14ac:dyDescent="0.25">
      <c r="B27" s="45" t="s">
        <v>21</v>
      </c>
      <c r="C27" s="45"/>
      <c r="D27" s="45"/>
      <c r="E27" s="11"/>
      <c r="F27" s="46">
        <f>SUM(E25:F26)</f>
        <v>1381727.8842592593</v>
      </c>
      <c r="G27" s="46"/>
      <c r="H27" s="46"/>
      <c r="I27" s="46"/>
      <c r="J27" s="36"/>
      <c r="K27" s="36"/>
      <c r="L27" s="36"/>
      <c r="M27" s="36"/>
      <c r="N27" s="36"/>
      <c r="O27" s="36"/>
      <c r="P27" s="36"/>
      <c r="Q27" s="36"/>
    </row>
    <row r="28" spans="2:17" x14ac:dyDescent="0.25">
      <c r="B28" s="13"/>
      <c r="C28" s="13"/>
      <c r="D28" s="13"/>
      <c r="E28" s="13"/>
      <c r="F28" s="13"/>
      <c r="G28" s="13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2:17" x14ac:dyDescent="0.25">
      <c r="B29" s="42" t="s">
        <v>24</v>
      </c>
      <c r="C29" s="42"/>
      <c r="D29" s="42"/>
      <c r="E29" s="42"/>
      <c r="F29" s="23">
        <f>F10+F16+F27</f>
        <v>3270207.7021527775</v>
      </c>
      <c r="G29" s="13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2:17" x14ac:dyDescent="0.25">
      <c r="B30" s="13"/>
      <c r="C30" s="13"/>
      <c r="D30" s="13"/>
      <c r="E30" s="13"/>
      <c r="F30" s="13"/>
      <c r="G30" s="13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2:17" x14ac:dyDescent="0.25">
      <c r="B31" s="1"/>
      <c r="C31" s="1"/>
      <c r="D31" s="1"/>
      <c r="E31" s="1"/>
      <c r="F31" s="1"/>
      <c r="G31" s="1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2:17" x14ac:dyDescent="0.25">
      <c r="H32" s="36"/>
      <c r="I32" s="36"/>
      <c r="J32" s="36"/>
      <c r="K32" s="36"/>
      <c r="L32" s="36"/>
      <c r="M32" s="36"/>
      <c r="N32" s="36"/>
      <c r="O32" s="36"/>
      <c r="P32" s="36"/>
      <c r="Q32" s="36"/>
    </row>
  </sheetData>
  <mergeCells count="22">
    <mergeCell ref="M2:O5"/>
    <mergeCell ref="B29:E29"/>
    <mergeCell ref="H7:O16"/>
    <mergeCell ref="B3:F3"/>
    <mergeCell ref="B10:E10"/>
    <mergeCell ref="B16:E16"/>
    <mergeCell ref="I2:K5"/>
    <mergeCell ref="B19:I19"/>
    <mergeCell ref="B20:D20"/>
    <mergeCell ref="H20:I20"/>
    <mergeCell ref="B21:D21"/>
    <mergeCell ref="B22:D22"/>
    <mergeCell ref="B23:D23"/>
    <mergeCell ref="E23:I23"/>
    <mergeCell ref="B24:D24"/>
    <mergeCell ref="E24:I24"/>
    <mergeCell ref="B25:D25"/>
    <mergeCell ref="E25:I25"/>
    <mergeCell ref="B26:D26"/>
    <mergeCell ref="F26:I26"/>
    <mergeCell ref="B27:D27"/>
    <mergeCell ref="F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2024-04-19T20:56:14Z</dcterms:modified>
  <cp:category/>
  <cp:contentStatus/>
</cp:coreProperties>
</file>