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7196F7BF-7EFB-494A-8792-B095CBD3357C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LIQUIDACIÓN AL 22042024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5" i="3" l="1"/>
  <c r="I56" i="3" s="1"/>
  <c r="I54" i="3"/>
  <c r="E50" i="3"/>
  <c r="F50" i="3" s="1"/>
  <c r="G50" i="3"/>
  <c r="H50" i="3"/>
  <c r="E51" i="3"/>
  <c r="F51" i="3"/>
  <c r="G51" i="3"/>
  <c r="H51" i="3"/>
  <c r="E52" i="3"/>
  <c r="F52" i="3" s="1"/>
  <c r="I52" i="3" s="1"/>
  <c r="G52" i="3"/>
  <c r="H52" i="3"/>
  <c r="E53" i="3"/>
  <c r="F53" i="3" s="1"/>
  <c r="I53" i="3" s="1"/>
  <c r="G53" i="3"/>
  <c r="H53" i="3"/>
  <c r="G25" i="3"/>
  <c r="E25" i="3"/>
  <c r="F25" i="3" s="1"/>
  <c r="G34" i="3"/>
  <c r="G19" i="3"/>
  <c r="E19" i="3"/>
  <c r="F19" i="3" s="1"/>
  <c r="I8" i="3"/>
  <c r="I51" i="3" l="1"/>
  <c r="I50" i="3"/>
  <c r="G49" i="3"/>
  <c r="E49" i="3"/>
  <c r="F49" i="3" s="1"/>
  <c r="G48" i="3"/>
  <c r="E48" i="3"/>
  <c r="F48" i="3" s="1"/>
  <c r="G47" i="3"/>
  <c r="E47" i="3"/>
  <c r="F47" i="3" s="1"/>
  <c r="G46" i="3"/>
  <c r="E46" i="3"/>
  <c r="F46" i="3" s="1"/>
  <c r="G45" i="3"/>
  <c r="E45" i="3"/>
  <c r="F45" i="3" s="1"/>
  <c r="G44" i="3"/>
  <c r="E44" i="3"/>
  <c r="F44" i="3" s="1"/>
  <c r="G43" i="3"/>
  <c r="E43" i="3"/>
  <c r="F43" i="3" s="1"/>
  <c r="G42" i="3"/>
  <c r="E42" i="3"/>
  <c r="F42" i="3" s="1"/>
  <c r="G41" i="3"/>
  <c r="E41" i="3"/>
  <c r="F41" i="3" s="1"/>
  <c r="G40" i="3"/>
  <c r="E40" i="3"/>
  <c r="F40" i="3" s="1"/>
  <c r="G39" i="3"/>
  <c r="E39" i="3"/>
  <c r="F39" i="3" s="1"/>
  <c r="G38" i="3"/>
  <c r="E38" i="3"/>
  <c r="F38" i="3" s="1"/>
  <c r="G37" i="3"/>
  <c r="E37" i="3"/>
  <c r="F37" i="3" s="1"/>
  <c r="G36" i="3" l="1"/>
  <c r="E36" i="3"/>
  <c r="F36" i="3" s="1"/>
  <c r="G35" i="3"/>
  <c r="E35" i="3"/>
  <c r="F35" i="3" s="1"/>
  <c r="E34" i="3"/>
  <c r="F34" i="3" s="1"/>
  <c r="G33" i="3"/>
  <c r="E33" i="3"/>
  <c r="F33" i="3" s="1"/>
  <c r="G32" i="3"/>
  <c r="E32" i="3"/>
  <c r="F32" i="3" s="1"/>
  <c r="G31" i="3"/>
  <c r="E31" i="3"/>
  <c r="F31" i="3" s="1"/>
  <c r="G26" i="3"/>
  <c r="E26" i="3"/>
  <c r="F26" i="3" s="1"/>
  <c r="G20" i="3"/>
  <c r="E20" i="3"/>
  <c r="F20" i="3" s="1"/>
  <c r="G14" i="3"/>
  <c r="E14" i="3"/>
  <c r="F14" i="3" s="1"/>
  <c r="G13" i="3"/>
  <c r="E13" i="3"/>
  <c r="F13" i="3" s="1"/>
  <c r="G12" i="3"/>
  <c r="E12" i="3"/>
  <c r="F12" i="3" s="1"/>
  <c r="H7" i="3"/>
  <c r="G7" i="3"/>
  <c r="E7" i="3"/>
  <c r="F7" i="3" s="1"/>
  <c r="I7" i="3" l="1"/>
  <c r="I9" i="3" s="1"/>
  <c r="I11" i="3" s="1"/>
  <c r="I15" i="3" s="1"/>
  <c r="I14" i="3" l="1"/>
  <c r="I12" i="3"/>
  <c r="I13" i="3"/>
  <c r="H13" i="3"/>
  <c r="H14" i="3"/>
  <c r="H12" i="3"/>
  <c r="I16" i="3" l="1"/>
  <c r="I18" i="3" s="1"/>
  <c r="I25" i="3" s="1"/>
  <c r="H19" i="3" l="1"/>
  <c r="H20" i="3"/>
  <c r="I20" i="3"/>
  <c r="I19" i="3"/>
  <c r="I22" i="3" l="1"/>
  <c r="I21" i="3"/>
  <c r="I24" i="3" l="1"/>
  <c r="H25" i="3" s="1"/>
  <c r="I26" i="3" l="1"/>
  <c r="I28" i="3" s="1"/>
  <c r="H26" i="3"/>
  <c r="I27" i="3" l="1"/>
  <c r="I30" i="3" s="1"/>
  <c r="H39" i="3" s="1"/>
  <c r="H48" i="3"/>
  <c r="H45" i="3"/>
  <c r="I34" i="3"/>
  <c r="I48" i="3"/>
  <c r="I47" i="3"/>
  <c r="I41" i="3"/>
  <c r="I49" i="3"/>
  <c r="I35" i="3"/>
  <c r="I31" i="3"/>
  <c r="H36" i="3" l="1"/>
  <c r="H46" i="3"/>
  <c r="H31" i="3"/>
  <c r="I39" i="3"/>
  <c r="I45" i="3"/>
  <c r="H32" i="3"/>
  <c r="H33" i="3"/>
  <c r="H41" i="3"/>
  <c r="H44" i="3"/>
  <c r="H47" i="3"/>
  <c r="I32" i="3"/>
  <c r="I33" i="3"/>
  <c r="I42" i="3"/>
  <c r="I46" i="3"/>
  <c r="I37" i="3"/>
  <c r="H35" i="3"/>
  <c r="H38" i="3"/>
  <c r="H37" i="3"/>
  <c r="H40" i="3"/>
  <c r="H43" i="3"/>
  <c r="I36" i="3"/>
  <c r="I38" i="3"/>
  <c r="I43" i="3"/>
  <c r="I44" i="3"/>
  <c r="I40" i="3"/>
  <c r="H34" i="3"/>
  <c r="H49" i="3"/>
  <c r="H42" i="3"/>
</calcChain>
</file>

<file path=xl/sharedStrings.xml><?xml version="1.0" encoding="utf-8"?>
<sst xmlns="http://schemas.openxmlformats.org/spreadsheetml/2006/main" count="63" uniqueCount="22">
  <si>
    <t>LIQUIDACIÓN DEL CREDITO</t>
  </si>
  <si>
    <t xml:space="preserve">CAPITAL </t>
  </si>
  <si>
    <t>FECHA DE EXIGIBILIDAD</t>
  </si>
  <si>
    <t>FACTURA No.</t>
  </si>
  <si>
    <t>FECHA INICIAL</t>
  </si>
  <si>
    <t>FECHA FINAL</t>
  </si>
  <si>
    <t>T. EFECTIVA</t>
  </si>
  <si>
    <t>EFECTIVA ANUAL (1.5)</t>
  </si>
  <si>
    <t>NOMINAL MENSUAL</t>
  </si>
  <si>
    <t>FRACCIÓN</t>
  </si>
  <si>
    <t>CAPITAL</t>
  </si>
  <si>
    <t>INTERESES</t>
  </si>
  <si>
    <t>INTERESES:</t>
  </si>
  <si>
    <t>CAPITAL:</t>
  </si>
  <si>
    <t>TOTAL CAPITAL + INTERESES A LA FECHA DE LIQUIDACIÓN:</t>
  </si>
  <si>
    <t>SALDO INSOLUTO:</t>
  </si>
  <si>
    <t>PAGO 19/07/2022:</t>
  </si>
  <si>
    <t>FE2Y671</t>
  </si>
  <si>
    <t>PAGO 17/08/2022:</t>
  </si>
  <si>
    <t>PAGO 21/09/2022:</t>
  </si>
  <si>
    <t>PAGO 20/10/2022:</t>
  </si>
  <si>
    <t>FACTURA FE2Y671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</si>
</sst>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</borders>
  <cellStyleXfs count="5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29">
    <xf numFmtId="0" fontId="0" fillId="0" borderId="0" xfId="0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0" fontId="5" fillId="0" borderId="1" xfId="2" applyNumberFormat="1" applyFont="1" applyBorder="1" applyAlignment="1">
      <alignment horizontal="center" vertical="center"/>
    </xf>
    <xf numFmtId="10" fontId="5" fillId="0" borderId="1" xfId="3" applyNumberFormat="1" applyFont="1" applyBorder="1" applyAlignment="1">
      <alignment horizontal="right"/>
    </xf>
    <xf numFmtId="42" fontId="5" fillId="0" borderId="1" xfId="0" applyNumberFormat="1" applyFont="1" applyBorder="1" applyAlignment="1">
      <alignment horizontal="center" vertical="center"/>
    </xf>
    <xf numFmtId="42" fontId="5" fillId="0" borderId="1" xfId="4" applyNumberFormat="1" applyFont="1" applyBorder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 wrapText="1"/>
    </xf>
    <xf numFmtId="42" fontId="4" fillId="0" borderId="1" xfId="0" applyNumberFormat="1" applyFont="1" applyBorder="1"/>
    <xf numFmtId="42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42" fontId="4" fillId="0" borderId="0" xfId="0" applyNumberFormat="1" applyFont="1"/>
    <xf numFmtId="42" fontId="4" fillId="0" borderId="0" xfId="0" applyNumberFormat="1" applyFont="1" applyAlignment="1">
      <alignment horizontal="center"/>
    </xf>
    <xf numFmtId="42" fontId="4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42" fontId="4" fillId="2" borderId="1" xfId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0" fontId="6" fillId="0" borderId="5" xfId="0" applyNumberFormat="1" applyFont="1" applyBorder="1" applyAlignment="1">
      <alignment horizontal="center" vertical="center"/>
    </xf>
    <xf numFmtId="10" fontId="6" fillId="0" borderId="6" xfId="0" applyNumberFormat="1" applyFont="1" applyBorder="1" applyAlignment="1">
      <alignment horizontal="center" vertical="center"/>
    </xf>
  </cellXfs>
  <cellStyles count="5">
    <cellStyle name="Millares_FEBRERO 1" xfId="4" xr:uid="{95688DCF-F5C2-4A1A-9FF1-8C3A03461590}"/>
    <cellStyle name="Moneda [0]" xfId="1" builtinId="7"/>
    <cellStyle name="Normal" xfId="0" builtinId="0"/>
    <cellStyle name="Normal_FEBRERO 1" xfId="3" xr:uid="{04BE9164-BC52-47A0-81AC-9C8D9D7A76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E2BA-A875-4E4E-BCA1-D7C07C6BDABA}">
  <dimension ref="A1:I443"/>
  <sheetViews>
    <sheetView tabSelected="1" topLeftCell="A25" zoomScaleNormal="100" workbookViewId="0">
      <selection activeCell="I55" sqref="I55"/>
    </sheetView>
  </sheetViews>
  <sheetFormatPr baseColWidth="10" defaultRowHeight="15" x14ac:dyDescent="0.25"/>
  <cols>
    <col min="2" max="2" width="12.42578125" bestFit="1" customWidth="1"/>
    <col min="5" max="5" width="7.28515625" customWidth="1"/>
    <col min="6" max="6" width="8" customWidth="1"/>
    <col min="7" max="7" width="3.85546875" customWidth="1"/>
    <col min="8" max="8" width="13.7109375" customWidth="1"/>
    <col min="9" max="9" width="12.42578125" bestFit="1" customWidth="1"/>
  </cols>
  <sheetData>
    <row r="1" spans="1:9" x14ac:dyDescent="0.25">
      <c r="A1" s="21" t="s">
        <v>21</v>
      </c>
      <c r="B1" s="21"/>
      <c r="C1" s="21"/>
      <c r="D1" s="21"/>
      <c r="E1" s="21"/>
      <c r="F1" s="21"/>
      <c r="G1" s="21"/>
      <c r="H1" s="21"/>
      <c r="I1" s="21"/>
    </row>
    <row r="2" spans="1:9" ht="14.45" customHeight="1" x14ac:dyDescent="0.25">
      <c r="A2" s="22"/>
      <c r="B2" s="22"/>
      <c r="C2" s="22"/>
      <c r="D2" s="22"/>
      <c r="E2" s="22"/>
      <c r="F2" s="22"/>
      <c r="G2" s="22"/>
      <c r="H2" s="22"/>
      <c r="I2" s="22"/>
    </row>
    <row r="3" spans="1:9" x14ac:dyDescent="0.25">
      <c r="A3" s="23" t="s">
        <v>0</v>
      </c>
      <c r="B3" s="24"/>
      <c r="C3" s="24"/>
      <c r="D3" s="24"/>
      <c r="E3" s="24"/>
      <c r="F3" s="24"/>
      <c r="G3" s="24"/>
      <c r="H3" s="24"/>
      <c r="I3" s="25"/>
    </row>
    <row r="4" spans="1:9" x14ac:dyDescent="0.25">
      <c r="A4" s="26"/>
      <c r="B4" s="26"/>
      <c r="C4" s="26"/>
      <c r="D4" s="26"/>
      <c r="E4" s="26"/>
      <c r="F4" s="26"/>
      <c r="G4" s="26"/>
      <c r="H4" s="26"/>
      <c r="I4" s="26"/>
    </row>
    <row r="5" spans="1:9" x14ac:dyDescent="0.25">
      <c r="A5" s="14" t="s">
        <v>1</v>
      </c>
      <c r="B5" s="15">
        <v>25247479</v>
      </c>
      <c r="C5" s="14"/>
      <c r="D5" s="14"/>
      <c r="E5" s="14" t="s">
        <v>2</v>
      </c>
      <c r="F5" s="14"/>
      <c r="G5" s="16">
        <v>44729</v>
      </c>
      <c r="H5" s="14"/>
      <c r="I5" s="17"/>
    </row>
    <row r="6" spans="1:9" ht="48" x14ac:dyDescent="0.25">
      <c r="A6" s="18" t="s">
        <v>3</v>
      </c>
      <c r="B6" s="18" t="s">
        <v>4</v>
      </c>
      <c r="C6" s="18" t="s">
        <v>5</v>
      </c>
      <c r="D6" s="18" t="s">
        <v>6</v>
      </c>
      <c r="E6" s="18" t="s">
        <v>7</v>
      </c>
      <c r="F6" s="18" t="s">
        <v>8</v>
      </c>
      <c r="G6" s="18" t="s">
        <v>9</v>
      </c>
      <c r="H6" s="18" t="s">
        <v>10</v>
      </c>
      <c r="I6" s="19" t="s">
        <v>11</v>
      </c>
    </row>
    <row r="7" spans="1:9" x14ac:dyDescent="0.25">
      <c r="A7" s="1" t="s">
        <v>17</v>
      </c>
      <c r="B7" s="2">
        <v>44729</v>
      </c>
      <c r="C7" s="2">
        <v>44731</v>
      </c>
      <c r="D7" s="3">
        <v>0.20399999999999999</v>
      </c>
      <c r="E7" s="4">
        <f t="shared" ref="E7:E36" si="0">IF(B7="","",D7*1.5)</f>
        <v>0.30599999999999999</v>
      </c>
      <c r="F7" s="4">
        <f t="shared" ref="F7:F36" si="1">IF(E7="","", (POWER((1+E7),(1/12)))-1)</f>
        <v>2.2496738540053407E-2</v>
      </c>
      <c r="G7" s="1">
        <f t="shared" ref="G7:G36" si="2">IF(OR(B7="",C7=""),"Sin fechas",C7-B7)</f>
        <v>2</v>
      </c>
      <c r="H7" s="5">
        <f t="shared" ref="H7" si="3">$B$5</f>
        <v>25247479</v>
      </c>
      <c r="I7" s="6">
        <f t="shared" ref="I7" si="4">IF(G7="","",(($B$5*F7)/30)*G7)</f>
        <v>37865.728923899267</v>
      </c>
    </row>
    <row r="8" spans="1:9" x14ac:dyDescent="0.25">
      <c r="A8" s="20" t="s">
        <v>13</v>
      </c>
      <c r="B8" s="20"/>
      <c r="C8" s="20"/>
      <c r="D8" s="20"/>
      <c r="E8" s="20"/>
      <c r="F8" s="20"/>
      <c r="G8" s="20"/>
      <c r="H8" s="20"/>
      <c r="I8" s="9">
        <f t="shared" ref="I8" si="5">$B$5</f>
        <v>25247479</v>
      </c>
    </row>
    <row r="9" spans="1:9" x14ac:dyDescent="0.25">
      <c r="A9" s="20" t="s">
        <v>12</v>
      </c>
      <c r="B9" s="20"/>
      <c r="C9" s="20"/>
      <c r="D9" s="20"/>
      <c r="E9" s="20"/>
      <c r="F9" s="20"/>
      <c r="G9" s="20"/>
      <c r="H9" s="20"/>
      <c r="I9" s="8">
        <f>SUM(I7)</f>
        <v>37865.728923899267</v>
      </c>
    </row>
    <row r="10" spans="1:9" x14ac:dyDescent="0.25">
      <c r="A10" s="20" t="s">
        <v>16</v>
      </c>
      <c r="B10" s="20"/>
      <c r="C10" s="20"/>
      <c r="D10" s="20"/>
      <c r="E10" s="20"/>
      <c r="F10" s="20"/>
      <c r="G10" s="20"/>
      <c r="H10" s="20"/>
      <c r="I10" s="8">
        <v>5000000</v>
      </c>
    </row>
    <row r="11" spans="1:9" x14ac:dyDescent="0.25">
      <c r="A11" s="20" t="s">
        <v>15</v>
      </c>
      <c r="B11" s="20"/>
      <c r="C11" s="20"/>
      <c r="D11" s="20"/>
      <c r="E11" s="20"/>
      <c r="F11" s="20"/>
      <c r="G11" s="20"/>
      <c r="H11" s="20"/>
      <c r="I11" s="8">
        <f>(I8)-(I10-I9)</f>
        <v>20285344.728923898</v>
      </c>
    </row>
    <row r="12" spans="1:9" x14ac:dyDescent="0.25">
      <c r="A12" s="1" t="s">
        <v>17</v>
      </c>
      <c r="B12" s="7">
        <v>44732</v>
      </c>
      <c r="C12" s="7">
        <v>44742</v>
      </c>
      <c r="D12" s="3">
        <v>0.20399999999999999</v>
      </c>
      <c r="E12" s="4">
        <f t="shared" si="0"/>
        <v>0.30599999999999999</v>
      </c>
      <c r="F12" s="4">
        <f t="shared" si="1"/>
        <v>2.2496738540053407E-2</v>
      </c>
      <c r="G12" s="1">
        <f t="shared" si="2"/>
        <v>10</v>
      </c>
      <c r="H12" s="5">
        <f>$I$11</f>
        <v>20285344.728923898</v>
      </c>
      <c r="I12" s="6">
        <f>IF(G12="","",(($I$11*F12)/30)*G12)</f>
        <v>152118.0321871505</v>
      </c>
    </row>
    <row r="13" spans="1:9" x14ac:dyDescent="0.25">
      <c r="A13" s="1" t="s">
        <v>17</v>
      </c>
      <c r="B13" s="2">
        <v>44743</v>
      </c>
      <c r="C13" s="7">
        <v>44773</v>
      </c>
      <c r="D13" s="3">
        <v>0.21279999999999999</v>
      </c>
      <c r="E13" s="4">
        <f t="shared" si="0"/>
        <v>0.31919999999999998</v>
      </c>
      <c r="F13" s="4">
        <f t="shared" si="1"/>
        <v>2.3353989277085985E-2</v>
      </c>
      <c r="G13" s="1">
        <f t="shared" si="2"/>
        <v>30</v>
      </c>
      <c r="H13" s="5">
        <f t="shared" ref="H13:H14" si="6">$I$11</f>
        <v>20285344.728923898</v>
      </c>
      <c r="I13" s="6">
        <f>IF(G13="","",(($I$11*F13)/30)*G13)</f>
        <v>473743.72328128142</v>
      </c>
    </row>
    <row r="14" spans="1:9" x14ac:dyDescent="0.25">
      <c r="A14" s="1" t="s">
        <v>17</v>
      </c>
      <c r="B14" s="7">
        <v>44774</v>
      </c>
      <c r="C14" s="7">
        <v>44790</v>
      </c>
      <c r="D14" s="3">
        <v>0.22209999999999999</v>
      </c>
      <c r="E14" s="4">
        <f t="shared" si="0"/>
        <v>0.33315</v>
      </c>
      <c r="F14" s="4">
        <f t="shared" si="1"/>
        <v>2.4251443652343774E-2</v>
      </c>
      <c r="G14" s="1">
        <f t="shared" si="2"/>
        <v>16</v>
      </c>
      <c r="H14" s="5">
        <f t="shared" si="6"/>
        <v>20285344.728923898</v>
      </c>
      <c r="I14" s="6">
        <f t="shared" ref="I14" si="7">IF(G14="","",(($I$11*F14)/30)*G14)</f>
        <v>262372.74381966225</v>
      </c>
    </row>
    <row r="15" spans="1:9" x14ac:dyDescent="0.25">
      <c r="A15" s="20" t="s">
        <v>13</v>
      </c>
      <c r="B15" s="20"/>
      <c r="C15" s="20"/>
      <c r="D15" s="20"/>
      <c r="E15" s="20"/>
      <c r="F15" s="20"/>
      <c r="G15" s="20"/>
      <c r="H15" s="20"/>
      <c r="I15" s="9">
        <f>$I$11</f>
        <v>20285344.728923898</v>
      </c>
    </row>
    <row r="16" spans="1:9" x14ac:dyDescent="0.25">
      <c r="A16" s="20" t="s">
        <v>12</v>
      </c>
      <c r="B16" s="20"/>
      <c r="C16" s="20"/>
      <c r="D16" s="20"/>
      <c r="E16" s="20"/>
      <c r="F16" s="20"/>
      <c r="G16" s="20"/>
      <c r="H16" s="20"/>
      <c r="I16" s="8">
        <f>SUM(I12:I14)</f>
        <v>888234.49928809411</v>
      </c>
    </row>
    <row r="17" spans="1:9" x14ac:dyDescent="0.25">
      <c r="A17" s="20" t="s">
        <v>18</v>
      </c>
      <c r="B17" s="20"/>
      <c r="C17" s="20"/>
      <c r="D17" s="20"/>
      <c r="E17" s="20"/>
      <c r="F17" s="20"/>
      <c r="G17" s="20"/>
      <c r="H17" s="20"/>
      <c r="I17" s="8">
        <v>5000000</v>
      </c>
    </row>
    <row r="18" spans="1:9" x14ac:dyDescent="0.25">
      <c r="A18" s="20" t="s">
        <v>15</v>
      </c>
      <c r="B18" s="20"/>
      <c r="C18" s="20"/>
      <c r="D18" s="20"/>
      <c r="E18" s="20"/>
      <c r="F18" s="20"/>
      <c r="G18" s="20"/>
      <c r="H18" s="20"/>
      <c r="I18" s="8">
        <f>(I15)-(I17-I16)</f>
        <v>16173579.228211991</v>
      </c>
    </row>
    <row r="19" spans="1:9" x14ac:dyDescent="0.25">
      <c r="A19" s="1" t="s">
        <v>17</v>
      </c>
      <c r="B19" s="7">
        <v>44791</v>
      </c>
      <c r="C19" s="7">
        <v>44804</v>
      </c>
      <c r="D19" s="3">
        <v>0.22209999999999999</v>
      </c>
      <c r="E19" s="4">
        <f t="shared" ref="E19" si="8">IF(B19="","",D19*1.5)</f>
        <v>0.33315</v>
      </c>
      <c r="F19" s="4">
        <f t="shared" ref="F19" si="9">IF(E19="","", (POWER((1+E19),(1/12)))-1)</f>
        <v>2.4251443652343774E-2</v>
      </c>
      <c r="G19" s="1">
        <f t="shared" ref="G19" si="10">IF(OR(B19="",C19=""),"Sin fechas",C19-B19)</f>
        <v>13</v>
      </c>
      <c r="H19" s="5">
        <f>$I$18</f>
        <v>16173579.228211991</v>
      </c>
      <c r="I19" s="6">
        <f>IF(G19="","",(($I$18*F19)/30)*G19)</f>
        <v>169967.47963420369</v>
      </c>
    </row>
    <row r="20" spans="1:9" x14ac:dyDescent="0.25">
      <c r="A20" s="1" t="s">
        <v>17</v>
      </c>
      <c r="B20" s="2">
        <v>44805</v>
      </c>
      <c r="C20" s="7">
        <v>44825</v>
      </c>
      <c r="D20" s="3">
        <v>0.23499999999999999</v>
      </c>
      <c r="E20" s="4">
        <f t="shared" si="0"/>
        <v>0.35249999999999998</v>
      </c>
      <c r="F20" s="4">
        <f t="shared" si="1"/>
        <v>2.548215212897964E-2</v>
      </c>
      <c r="G20" s="1">
        <f t="shared" si="2"/>
        <v>20</v>
      </c>
      <c r="H20" s="5">
        <f>$I$18</f>
        <v>16173579.228211991</v>
      </c>
      <c r="I20" s="6">
        <f>IF(G20="","",(($I$18*F20)/30)*G20)</f>
        <v>274758.40424226876</v>
      </c>
    </row>
    <row r="21" spans="1:9" x14ac:dyDescent="0.25">
      <c r="A21" s="20" t="s">
        <v>13</v>
      </c>
      <c r="B21" s="20"/>
      <c r="C21" s="20"/>
      <c r="D21" s="20"/>
      <c r="E21" s="20"/>
      <c r="F21" s="20"/>
      <c r="G21" s="20"/>
      <c r="H21" s="20"/>
      <c r="I21" s="8">
        <f>(I18)-(I20-I19)</f>
        <v>16068788.303603927</v>
      </c>
    </row>
    <row r="22" spans="1:9" x14ac:dyDescent="0.25">
      <c r="A22" s="20" t="s">
        <v>12</v>
      </c>
      <c r="B22" s="20"/>
      <c r="C22" s="20"/>
      <c r="D22" s="20"/>
      <c r="E22" s="20"/>
      <c r="F22" s="20"/>
      <c r="G22" s="20"/>
      <c r="H22" s="20"/>
      <c r="I22" s="8">
        <f>SUM(I19:I20)</f>
        <v>444725.88387647248</v>
      </c>
    </row>
    <row r="23" spans="1:9" x14ac:dyDescent="0.25">
      <c r="A23" s="20" t="s">
        <v>19</v>
      </c>
      <c r="B23" s="20"/>
      <c r="C23" s="20"/>
      <c r="D23" s="20"/>
      <c r="E23" s="20"/>
      <c r="F23" s="20"/>
      <c r="G23" s="20"/>
      <c r="H23" s="20"/>
      <c r="I23" s="8">
        <v>2000000</v>
      </c>
    </row>
    <row r="24" spans="1:9" x14ac:dyDescent="0.25">
      <c r="A24" s="20" t="s">
        <v>15</v>
      </c>
      <c r="B24" s="20"/>
      <c r="C24" s="20"/>
      <c r="D24" s="20"/>
      <c r="E24" s="20"/>
      <c r="F24" s="20"/>
      <c r="G24" s="20"/>
      <c r="H24" s="20"/>
      <c r="I24" s="8">
        <f>(I21)-(I23-I22)</f>
        <v>14513514.187480399</v>
      </c>
    </row>
    <row r="25" spans="1:9" x14ac:dyDescent="0.25">
      <c r="A25" s="1" t="s">
        <v>17</v>
      </c>
      <c r="B25" s="2">
        <v>44826</v>
      </c>
      <c r="C25" s="7">
        <v>44834</v>
      </c>
      <c r="D25" s="3">
        <v>0.23499999999999999</v>
      </c>
      <c r="E25" s="4">
        <f t="shared" ref="E25" si="11">IF(B25="","",D25*1.5)</f>
        <v>0.35249999999999998</v>
      </c>
      <c r="F25" s="4">
        <f t="shared" ref="F25" si="12">IF(E25="","", (POWER((1+E25),(1/12)))-1)</f>
        <v>2.548215212897964E-2</v>
      </c>
      <c r="G25" s="1">
        <f t="shared" ref="G25" si="13">IF(OR(B25="",C25=""),"Sin fechas",C25-B25)</f>
        <v>8</v>
      </c>
      <c r="H25" s="5">
        <f>$I$24</f>
        <v>14513514.187480399</v>
      </c>
      <c r="I25" s="6">
        <f>IF(G25="","",(($I$18*F25)/30)*G25)</f>
        <v>109903.36169690749</v>
      </c>
    </row>
    <row r="26" spans="1:9" x14ac:dyDescent="0.25">
      <c r="A26" s="1" t="s">
        <v>17</v>
      </c>
      <c r="B26" s="7">
        <v>44835</v>
      </c>
      <c r="C26" s="7">
        <v>44854</v>
      </c>
      <c r="D26" s="3">
        <v>0.24610000000000001</v>
      </c>
      <c r="E26" s="4">
        <f t="shared" si="0"/>
        <v>0.36915000000000003</v>
      </c>
      <c r="F26" s="4">
        <f t="shared" si="1"/>
        <v>2.6528282142108894E-2</v>
      </c>
      <c r="G26" s="1">
        <f t="shared" si="2"/>
        <v>19</v>
      </c>
      <c r="H26" s="5">
        <f>$I$24</f>
        <v>14513514.187480399</v>
      </c>
      <c r="I26" s="6">
        <f>IF(G26="","",(($I$24*F26)/30)*G26)</f>
        <v>243845.11285135424</v>
      </c>
    </row>
    <row r="27" spans="1:9" x14ac:dyDescent="0.25">
      <c r="A27" s="20" t="s">
        <v>13</v>
      </c>
      <c r="B27" s="20"/>
      <c r="C27" s="20"/>
      <c r="D27" s="20"/>
      <c r="E27" s="20"/>
      <c r="F27" s="20"/>
      <c r="G27" s="20"/>
      <c r="H27" s="20"/>
      <c r="I27" s="8">
        <f>(I24)-(I26-I25)</f>
        <v>14379572.436325952</v>
      </c>
    </row>
    <row r="28" spans="1:9" x14ac:dyDescent="0.25">
      <c r="A28" s="20" t="s">
        <v>12</v>
      </c>
      <c r="B28" s="20"/>
      <c r="C28" s="20"/>
      <c r="D28" s="20"/>
      <c r="E28" s="20"/>
      <c r="F28" s="20"/>
      <c r="G28" s="20"/>
      <c r="H28" s="20"/>
      <c r="I28" s="8">
        <f>SUM(I25:I26)</f>
        <v>353748.47454826173</v>
      </c>
    </row>
    <row r="29" spans="1:9" x14ac:dyDescent="0.25">
      <c r="A29" s="20" t="s">
        <v>20</v>
      </c>
      <c r="B29" s="20"/>
      <c r="C29" s="20"/>
      <c r="D29" s="20"/>
      <c r="E29" s="20"/>
      <c r="F29" s="20"/>
      <c r="G29" s="20"/>
      <c r="H29" s="20"/>
      <c r="I29" s="8">
        <v>2000000</v>
      </c>
    </row>
    <row r="30" spans="1:9" x14ac:dyDescent="0.25">
      <c r="A30" s="20" t="s">
        <v>15</v>
      </c>
      <c r="B30" s="20"/>
      <c r="C30" s="20"/>
      <c r="D30" s="20"/>
      <c r="E30" s="20"/>
      <c r="F30" s="20"/>
      <c r="G30" s="20"/>
      <c r="H30" s="20"/>
      <c r="I30" s="8">
        <f>(I27)-(I29-I28)</f>
        <v>12733320.910874214</v>
      </c>
    </row>
    <row r="31" spans="1:9" x14ac:dyDescent="0.25">
      <c r="A31" s="1" t="s">
        <v>17</v>
      </c>
      <c r="B31" s="2">
        <v>44866</v>
      </c>
      <c r="C31" s="7">
        <v>44895</v>
      </c>
      <c r="D31" s="3">
        <v>0.25779999999999997</v>
      </c>
      <c r="E31" s="4">
        <f t="shared" si="0"/>
        <v>0.38669999999999993</v>
      </c>
      <c r="F31" s="4">
        <f t="shared" si="1"/>
        <v>2.7618410366888613E-2</v>
      </c>
      <c r="G31" s="1">
        <f t="shared" si="2"/>
        <v>29</v>
      </c>
      <c r="H31" s="5">
        <f>$I$30</f>
        <v>12733320.910874214</v>
      </c>
      <c r="I31" s="6">
        <f>IF(G31="","",(($I$30*F31)/30)*G31)</f>
        <v>339951.61284148099</v>
      </c>
    </row>
    <row r="32" spans="1:9" x14ac:dyDescent="0.25">
      <c r="A32" s="1" t="s">
        <v>17</v>
      </c>
      <c r="B32" s="7">
        <v>44896</v>
      </c>
      <c r="C32" s="7">
        <v>44926</v>
      </c>
      <c r="D32" s="3">
        <v>0.27639999999999998</v>
      </c>
      <c r="E32" s="4">
        <f t="shared" si="0"/>
        <v>0.41459999999999997</v>
      </c>
      <c r="F32" s="4">
        <f t="shared" si="1"/>
        <v>2.9325672006971892E-2</v>
      </c>
      <c r="G32" s="1">
        <f t="shared" si="2"/>
        <v>30</v>
      </c>
      <c r="H32" s="5">
        <f t="shared" ref="H32:H53" si="14">$I$30</f>
        <v>12733320.910874214</v>
      </c>
      <c r="I32" s="6">
        <f t="shared" ref="I32:I36" si="15">IF(G32="","",(($I$30*F32)/30)*G32)</f>
        <v>373413.1925918138</v>
      </c>
    </row>
    <row r="33" spans="1:9" x14ac:dyDescent="0.25">
      <c r="A33" s="1" t="s">
        <v>17</v>
      </c>
      <c r="B33" s="2">
        <v>44927</v>
      </c>
      <c r="C33" s="7">
        <v>44957</v>
      </c>
      <c r="D33" s="3">
        <v>0.28839999999999999</v>
      </c>
      <c r="E33" s="4">
        <f t="shared" si="0"/>
        <v>0.43259999999999998</v>
      </c>
      <c r="F33" s="4">
        <f t="shared" si="1"/>
        <v>3.041082430433617E-2</v>
      </c>
      <c r="G33" s="1">
        <f t="shared" si="2"/>
        <v>30</v>
      </c>
      <c r="H33" s="5">
        <f t="shared" si="14"/>
        <v>12733320.910874214</v>
      </c>
      <c r="I33" s="6">
        <f t="shared" si="15"/>
        <v>387230.78503132553</v>
      </c>
    </row>
    <row r="34" spans="1:9" x14ac:dyDescent="0.25">
      <c r="A34" s="1" t="s">
        <v>17</v>
      </c>
      <c r="B34" s="7">
        <v>44958</v>
      </c>
      <c r="C34" s="7">
        <v>44985</v>
      </c>
      <c r="D34" s="3">
        <v>0.30180000000000001</v>
      </c>
      <c r="E34" s="4">
        <f t="shared" si="0"/>
        <v>0.45269999999999999</v>
      </c>
      <c r="F34" s="4">
        <f t="shared" si="1"/>
        <v>3.1607904974429113E-2</v>
      </c>
      <c r="G34" s="1">
        <f>IF(OR(B34="",C34=""),"Sin fechas",C34-B34)</f>
        <v>27</v>
      </c>
      <c r="H34" s="5">
        <f t="shared" si="14"/>
        <v>12733320.910874214</v>
      </c>
      <c r="I34" s="6">
        <f t="shared" si="15"/>
        <v>362226.23762384098</v>
      </c>
    </row>
    <row r="35" spans="1:9" x14ac:dyDescent="0.25">
      <c r="A35" s="1" t="s">
        <v>17</v>
      </c>
      <c r="B35" s="2">
        <v>44986</v>
      </c>
      <c r="C35" s="7">
        <v>45016</v>
      </c>
      <c r="D35" s="3">
        <v>0.30840000000000001</v>
      </c>
      <c r="E35" s="4">
        <f t="shared" si="0"/>
        <v>0.46260000000000001</v>
      </c>
      <c r="F35" s="4">
        <f t="shared" si="1"/>
        <v>3.2191941393584944E-2</v>
      </c>
      <c r="G35" s="1">
        <f t="shared" si="2"/>
        <v>30</v>
      </c>
      <c r="H35" s="5">
        <f t="shared" si="14"/>
        <v>12733320.910874214</v>
      </c>
      <c r="I35" s="6">
        <f t="shared" si="15"/>
        <v>409910.32050857233</v>
      </c>
    </row>
    <row r="36" spans="1:9" x14ac:dyDescent="0.25">
      <c r="A36" s="1" t="s">
        <v>17</v>
      </c>
      <c r="B36" s="7">
        <v>45017</v>
      </c>
      <c r="C36" s="7">
        <v>45036</v>
      </c>
      <c r="D36" s="3">
        <v>0.31390000000000001</v>
      </c>
      <c r="E36" s="4">
        <f t="shared" si="0"/>
        <v>0.47084999999999999</v>
      </c>
      <c r="F36" s="4">
        <f t="shared" si="1"/>
        <v>3.2675876808137438E-2</v>
      </c>
      <c r="G36" s="1">
        <f t="shared" si="2"/>
        <v>19</v>
      </c>
      <c r="H36" s="5">
        <f t="shared" si="14"/>
        <v>12733320.910874214</v>
      </c>
      <c r="I36" s="6">
        <f t="shared" si="15"/>
        <v>263512.53611339728</v>
      </c>
    </row>
    <row r="37" spans="1:9" x14ac:dyDescent="0.25">
      <c r="A37" s="1" t="s">
        <v>17</v>
      </c>
      <c r="B37" s="7">
        <v>45037</v>
      </c>
      <c r="C37" s="7">
        <v>45046</v>
      </c>
      <c r="D37" s="3">
        <v>0.31390000000000001</v>
      </c>
      <c r="E37" s="4">
        <f t="shared" ref="E37:E49" si="16">IF(B37="","",D37*1.5)</f>
        <v>0.47084999999999999</v>
      </c>
      <c r="F37" s="4">
        <f t="shared" ref="F37:F49" si="17">IF(E37="","", (POWER((1+E37),(1/12)))-1)</f>
        <v>3.2675876808137438E-2</v>
      </c>
      <c r="G37" s="1">
        <f t="shared" ref="G37:G49" si="18">IF(OR(B37="",C37=""),"Sin fechas",C37-B37)</f>
        <v>9</v>
      </c>
      <c r="H37" s="5">
        <f t="shared" si="14"/>
        <v>12733320.910874214</v>
      </c>
      <c r="I37" s="6">
        <f>IF(G37="","",(($I$30*F37)/30)*G37)</f>
        <v>124821.72763266186</v>
      </c>
    </row>
    <row r="38" spans="1:9" x14ac:dyDescent="0.25">
      <c r="A38" s="1" t="s">
        <v>17</v>
      </c>
      <c r="B38" s="2">
        <v>45047</v>
      </c>
      <c r="C38" s="7">
        <v>45077</v>
      </c>
      <c r="D38" s="3">
        <v>0.30270000000000002</v>
      </c>
      <c r="E38" s="4">
        <f t="shared" si="16"/>
        <v>0.45405000000000006</v>
      </c>
      <c r="F38" s="4">
        <f t="shared" si="17"/>
        <v>3.1687760751144545E-2</v>
      </c>
      <c r="G38" s="1">
        <f t="shared" si="18"/>
        <v>30</v>
      </c>
      <c r="H38" s="5">
        <f t="shared" si="14"/>
        <v>12733320.910874214</v>
      </c>
      <c r="I38" s="6">
        <f t="shared" ref="I38:I49" si="19">IF(G38="","",(($I$30*F38)/30)*G38)</f>
        <v>403490.426591328</v>
      </c>
    </row>
    <row r="39" spans="1:9" x14ac:dyDescent="0.25">
      <c r="A39" s="1" t="s">
        <v>17</v>
      </c>
      <c r="B39" s="7">
        <v>45078</v>
      </c>
      <c r="C39" s="7">
        <v>45107</v>
      </c>
      <c r="D39" s="3">
        <v>0.29759999999999998</v>
      </c>
      <c r="E39" s="4">
        <f t="shared" si="16"/>
        <v>0.44639999999999996</v>
      </c>
      <c r="F39" s="4">
        <f t="shared" si="17"/>
        <v>3.1234342878250443E-2</v>
      </c>
      <c r="G39" s="1">
        <f t="shared" si="18"/>
        <v>29</v>
      </c>
      <c r="H39" s="5">
        <f t="shared" si="14"/>
        <v>12733320.910874214</v>
      </c>
      <c r="I39" s="6">
        <f t="shared" si="19"/>
        <v>384459.68093207339</v>
      </c>
    </row>
    <row r="40" spans="1:9" x14ac:dyDescent="0.25">
      <c r="A40" s="1" t="s">
        <v>17</v>
      </c>
      <c r="B40" s="2">
        <v>45108</v>
      </c>
      <c r="C40" s="7">
        <v>45138</v>
      </c>
      <c r="D40" s="3">
        <v>0.29360000000000003</v>
      </c>
      <c r="E40" s="4">
        <f t="shared" si="16"/>
        <v>0.44040000000000001</v>
      </c>
      <c r="F40" s="4">
        <f t="shared" si="17"/>
        <v>3.0877180194344378E-2</v>
      </c>
      <c r="G40" s="1">
        <f t="shared" si="18"/>
        <v>30</v>
      </c>
      <c r="H40" s="5">
        <f t="shared" si="14"/>
        <v>12733320.910874214</v>
      </c>
      <c r="I40" s="6">
        <f t="shared" si="19"/>
        <v>393169.04423747642</v>
      </c>
    </row>
    <row r="41" spans="1:9" x14ac:dyDescent="0.25">
      <c r="A41" s="1" t="s">
        <v>17</v>
      </c>
      <c r="B41" s="7">
        <v>45139</v>
      </c>
      <c r="C41" s="7">
        <v>45169</v>
      </c>
      <c r="D41" s="3">
        <v>0.28749999999999998</v>
      </c>
      <c r="E41" s="4">
        <f t="shared" si="16"/>
        <v>0.43124999999999997</v>
      </c>
      <c r="F41" s="4">
        <f t="shared" si="17"/>
        <v>3.0329872667392177E-2</v>
      </c>
      <c r="G41" s="1">
        <f t="shared" si="18"/>
        <v>30</v>
      </c>
      <c r="H41" s="5">
        <f t="shared" si="14"/>
        <v>12733320.910874214</v>
      </c>
      <c r="I41" s="6">
        <f t="shared" si="19"/>
        <v>386200.00185985706</v>
      </c>
    </row>
    <row r="42" spans="1:9" x14ac:dyDescent="0.25">
      <c r="A42" s="1" t="s">
        <v>17</v>
      </c>
      <c r="B42" s="2">
        <v>45170</v>
      </c>
      <c r="C42" s="7">
        <v>45199</v>
      </c>
      <c r="D42" s="3">
        <v>0.28029999999999999</v>
      </c>
      <c r="E42" s="4">
        <f t="shared" si="16"/>
        <v>0.42044999999999999</v>
      </c>
      <c r="F42" s="4">
        <f t="shared" si="17"/>
        <v>2.9679728036762887E-2</v>
      </c>
      <c r="G42" s="1">
        <f t="shared" si="18"/>
        <v>29</v>
      </c>
      <c r="H42" s="5">
        <f t="shared" si="14"/>
        <v>12733320.910874214</v>
      </c>
      <c r="I42" s="6">
        <f t="shared" si="19"/>
        <v>365324.1182515868</v>
      </c>
    </row>
    <row r="43" spans="1:9" x14ac:dyDescent="0.25">
      <c r="A43" s="1" t="s">
        <v>17</v>
      </c>
      <c r="B43" s="7">
        <v>45200</v>
      </c>
      <c r="C43" s="7">
        <v>45230</v>
      </c>
      <c r="D43" s="3">
        <v>0.26529999999999998</v>
      </c>
      <c r="E43" s="4">
        <f t="shared" si="16"/>
        <v>0.39794999999999997</v>
      </c>
      <c r="F43" s="4">
        <f t="shared" si="17"/>
        <v>2.8310577727206798E-2</v>
      </c>
      <c r="G43" s="1">
        <f t="shared" si="18"/>
        <v>30</v>
      </c>
      <c r="H43" s="5">
        <f t="shared" si="14"/>
        <v>12733320.910874214</v>
      </c>
      <c r="I43" s="6">
        <f t="shared" si="19"/>
        <v>360487.67137277208</v>
      </c>
    </row>
    <row r="44" spans="1:9" x14ac:dyDescent="0.25">
      <c r="A44" s="1" t="s">
        <v>17</v>
      </c>
      <c r="B44" s="2">
        <v>45231</v>
      </c>
      <c r="C44" s="7">
        <v>45260</v>
      </c>
      <c r="D44" s="3">
        <v>0.25519999999999998</v>
      </c>
      <c r="E44" s="4">
        <f t="shared" si="16"/>
        <v>0.38279999999999997</v>
      </c>
      <c r="F44" s="4">
        <f t="shared" si="17"/>
        <v>2.7377257079175044E-2</v>
      </c>
      <c r="G44" s="1">
        <f t="shared" si="18"/>
        <v>29</v>
      </c>
      <c r="H44" s="5">
        <f t="shared" si="14"/>
        <v>12733320.910874214</v>
      </c>
      <c r="I44" s="6">
        <f t="shared" si="19"/>
        <v>336983.28671368409</v>
      </c>
    </row>
    <row r="45" spans="1:9" x14ac:dyDescent="0.25">
      <c r="A45" s="1" t="s">
        <v>17</v>
      </c>
      <c r="B45" s="7">
        <v>45261</v>
      </c>
      <c r="C45" s="7">
        <v>45291</v>
      </c>
      <c r="D45" s="3">
        <v>0.25040000000000001</v>
      </c>
      <c r="E45" s="4">
        <f t="shared" si="16"/>
        <v>0.37560000000000004</v>
      </c>
      <c r="F45" s="4">
        <f t="shared" si="17"/>
        <v>2.6930408406342421E-2</v>
      </c>
      <c r="G45" s="1">
        <f t="shared" si="18"/>
        <v>30</v>
      </c>
      <c r="H45" s="5">
        <f t="shared" si="14"/>
        <v>12733320.910874214</v>
      </c>
      <c r="I45" s="6">
        <f t="shared" si="19"/>
        <v>342913.53249886265</v>
      </c>
    </row>
    <row r="46" spans="1:9" x14ac:dyDescent="0.25">
      <c r="A46" s="1" t="s">
        <v>17</v>
      </c>
      <c r="B46" s="2">
        <v>45292</v>
      </c>
      <c r="C46" s="7">
        <v>45322</v>
      </c>
      <c r="D46" s="3">
        <v>0.23319999999999999</v>
      </c>
      <c r="E46" s="4">
        <f t="shared" si="16"/>
        <v>0.3498</v>
      </c>
      <c r="F46" s="4">
        <f t="shared" si="17"/>
        <v>2.5311398067152435E-2</v>
      </c>
      <c r="G46" s="1">
        <f t="shared" si="18"/>
        <v>30</v>
      </c>
      <c r="H46" s="5">
        <f t="shared" si="14"/>
        <v>12733320.910874214</v>
      </c>
      <c r="I46" s="6">
        <f t="shared" si="19"/>
        <v>322298.15429193329</v>
      </c>
    </row>
    <row r="47" spans="1:9" x14ac:dyDescent="0.25">
      <c r="A47" s="1" t="s">
        <v>17</v>
      </c>
      <c r="B47" s="7">
        <v>45323</v>
      </c>
      <c r="C47" s="7">
        <v>45351</v>
      </c>
      <c r="D47" s="3">
        <v>0.2331</v>
      </c>
      <c r="E47" s="4">
        <f t="shared" si="16"/>
        <v>0.34965000000000002</v>
      </c>
      <c r="F47" s="4">
        <f t="shared" si="17"/>
        <v>2.5301902552775868E-2</v>
      </c>
      <c r="G47" s="1">
        <f t="shared" si="18"/>
        <v>28</v>
      </c>
      <c r="H47" s="5">
        <f t="shared" si="14"/>
        <v>12733320.910874214</v>
      </c>
      <c r="I47" s="6">
        <f t="shared" si="19"/>
        <v>300698.76186948514</v>
      </c>
    </row>
    <row r="48" spans="1:9" x14ac:dyDescent="0.25">
      <c r="A48" s="1" t="s">
        <v>17</v>
      </c>
      <c r="B48" s="2">
        <v>45352</v>
      </c>
      <c r="C48" s="7">
        <v>45382</v>
      </c>
      <c r="D48" s="3">
        <v>0.222</v>
      </c>
      <c r="E48" s="4">
        <f t="shared" si="16"/>
        <v>0.33300000000000002</v>
      </c>
      <c r="F48" s="4">
        <f t="shared" si="17"/>
        <v>2.4241839479260285E-2</v>
      </c>
      <c r="G48" s="1">
        <f t="shared" si="18"/>
        <v>30</v>
      </c>
      <c r="H48" s="5">
        <f t="shared" si="14"/>
        <v>12733320.910874214</v>
      </c>
      <c r="I48" s="6">
        <f t="shared" si="19"/>
        <v>308679.12155932107</v>
      </c>
    </row>
    <row r="49" spans="1:9" x14ac:dyDescent="0.25">
      <c r="A49" s="1" t="s">
        <v>17</v>
      </c>
      <c r="B49" s="7">
        <v>45383</v>
      </c>
      <c r="C49" s="7">
        <v>45412</v>
      </c>
      <c r="D49" s="3">
        <v>0.22059999999999999</v>
      </c>
      <c r="E49" s="4">
        <f t="shared" si="16"/>
        <v>0.33089999999999997</v>
      </c>
      <c r="F49" s="4">
        <f t="shared" si="17"/>
        <v>2.4107276932201271E-2</v>
      </c>
      <c r="G49" s="1">
        <f t="shared" si="18"/>
        <v>29</v>
      </c>
      <c r="H49" s="5">
        <f t="shared" si="14"/>
        <v>12733320.910874214</v>
      </c>
      <c r="I49" s="6">
        <f t="shared" si="19"/>
        <v>296733.50368286623</v>
      </c>
    </row>
    <row r="50" spans="1:9" x14ac:dyDescent="0.25">
      <c r="A50" s="1" t="s">
        <v>17</v>
      </c>
      <c r="B50" s="2">
        <v>45413</v>
      </c>
      <c r="C50" s="7">
        <v>45443</v>
      </c>
      <c r="D50" s="27">
        <v>0.2102</v>
      </c>
      <c r="E50" s="4">
        <f t="shared" ref="E50:E53" si="20">IF(B50="","",D50*1.5)</f>
        <v>0.31530000000000002</v>
      </c>
      <c r="F50" s="4">
        <f t="shared" ref="F50:F53" si="21">IF(E50="","", (POWER((1+E50),(1/12)))-1)</f>
        <v>2.3101532064367492E-2</v>
      </c>
      <c r="G50" s="1">
        <f t="shared" ref="G50:G53" si="22">IF(OR(B50="",C50=""),"Sin fechas",C50-B50)</f>
        <v>30</v>
      </c>
      <c r="H50" s="5">
        <f t="shared" si="14"/>
        <v>12733320.910874214</v>
      </c>
      <c r="I50" s="6">
        <f t="shared" ref="I50:I53" si="23">IF(G50="","",(($I$30*F50)/30)*G50)</f>
        <v>294159.22130844172</v>
      </c>
    </row>
    <row r="51" spans="1:9" x14ac:dyDescent="0.25">
      <c r="A51" s="1" t="s">
        <v>17</v>
      </c>
      <c r="B51" s="7">
        <v>45444</v>
      </c>
      <c r="C51" s="7">
        <v>45473</v>
      </c>
      <c r="D51" s="27">
        <v>0.2056</v>
      </c>
      <c r="E51" s="4">
        <f t="shared" si="20"/>
        <v>0.30840000000000001</v>
      </c>
      <c r="F51" s="4">
        <f t="shared" si="21"/>
        <v>2.2653191301707398E-2</v>
      </c>
      <c r="G51" s="1">
        <f t="shared" si="22"/>
        <v>29</v>
      </c>
      <c r="H51" s="5">
        <f t="shared" si="14"/>
        <v>12733320.910874214</v>
      </c>
      <c r="I51" s="6">
        <f t="shared" si="23"/>
        <v>278835.34268339584</v>
      </c>
    </row>
    <row r="52" spans="1:9" x14ac:dyDescent="0.25">
      <c r="A52" s="1" t="s">
        <v>17</v>
      </c>
      <c r="B52" s="2">
        <v>45474</v>
      </c>
      <c r="C52" s="7">
        <v>45504</v>
      </c>
      <c r="D52" s="27">
        <v>0.1966</v>
      </c>
      <c r="E52" s="4">
        <f t="shared" si="20"/>
        <v>0.2949</v>
      </c>
      <c r="F52" s="4">
        <f t="shared" si="21"/>
        <v>2.1769698724889874E-2</v>
      </c>
      <c r="G52" s="1">
        <f t="shared" si="22"/>
        <v>30</v>
      </c>
      <c r="H52" s="5">
        <f t="shared" si="14"/>
        <v>12733320.910874214</v>
      </c>
      <c r="I52" s="6">
        <f t="shared" si="23"/>
        <v>277200.55999707198</v>
      </c>
    </row>
    <row r="53" spans="1:9" ht="15.75" thickBot="1" x14ac:dyDescent="0.3">
      <c r="A53" s="1" t="s">
        <v>17</v>
      </c>
      <c r="B53" s="7">
        <v>45505</v>
      </c>
      <c r="C53" s="7">
        <v>45530</v>
      </c>
      <c r="D53" s="28">
        <v>0.19470000000000001</v>
      </c>
      <c r="E53" s="4">
        <f t="shared" si="20"/>
        <v>0.29205000000000003</v>
      </c>
      <c r="F53" s="4">
        <f t="shared" si="21"/>
        <v>2.1582104744219066E-2</v>
      </c>
      <c r="G53" s="1">
        <f t="shared" si="22"/>
        <v>25</v>
      </c>
      <c r="H53" s="5">
        <f t="shared" si="14"/>
        <v>12733320.910874214</v>
      </c>
      <c r="I53" s="6">
        <f t="shared" si="23"/>
        <v>229009.88803353522</v>
      </c>
    </row>
    <row r="54" spans="1:9" ht="15.75" thickTop="1" x14ac:dyDescent="0.25">
      <c r="A54" s="20" t="s">
        <v>13</v>
      </c>
      <c r="B54" s="20"/>
      <c r="C54" s="20"/>
      <c r="D54" s="20"/>
      <c r="E54" s="20"/>
      <c r="F54" s="20"/>
      <c r="G54" s="20"/>
      <c r="H54" s="20"/>
      <c r="I54" s="9">
        <f>I30</f>
        <v>12733320.910874214</v>
      </c>
    </row>
    <row r="55" spans="1:9" x14ac:dyDescent="0.25">
      <c r="A55" s="20" t="s">
        <v>12</v>
      </c>
      <c r="B55" s="20"/>
      <c r="C55" s="20"/>
      <c r="D55" s="20"/>
      <c r="E55" s="20"/>
      <c r="F55" s="20"/>
      <c r="G55" s="20"/>
      <c r="H55" s="20"/>
      <c r="I55" s="8">
        <f>SUM(I31:I53)</f>
        <v>7541708.7282267846</v>
      </c>
    </row>
    <row r="56" spans="1:9" x14ac:dyDescent="0.25">
      <c r="A56" s="20" t="s">
        <v>14</v>
      </c>
      <c r="B56" s="20"/>
      <c r="C56" s="20"/>
      <c r="D56" s="20"/>
      <c r="E56" s="20"/>
      <c r="F56" s="20"/>
      <c r="G56" s="20"/>
      <c r="H56" s="20"/>
      <c r="I56" s="13">
        <f>I54+I55</f>
        <v>20275029.639100999</v>
      </c>
    </row>
    <row r="57" spans="1:9" x14ac:dyDescent="0.25">
      <c r="A57" s="10"/>
      <c r="B57" s="10"/>
      <c r="C57" s="10"/>
      <c r="D57" s="10"/>
      <c r="E57" s="10"/>
      <c r="F57" s="10"/>
      <c r="G57" s="10"/>
      <c r="H57" s="10"/>
      <c r="I57" s="12"/>
    </row>
    <row r="58" spans="1:9" x14ac:dyDescent="0.25">
      <c r="A58" s="10"/>
      <c r="B58" s="10"/>
      <c r="C58" s="10"/>
      <c r="D58" s="10"/>
      <c r="E58" s="10"/>
      <c r="F58" s="10"/>
      <c r="G58" s="10"/>
      <c r="H58" s="10"/>
      <c r="I58" s="11"/>
    </row>
    <row r="337" ht="23.1" customHeight="1" x14ac:dyDescent="0.25"/>
    <row r="390" ht="23.1" customHeight="1" x14ac:dyDescent="0.25"/>
    <row r="443" ht="23.1" customHeight="1" x14ac:dyDescent="0.25"/>
  </sheetData>
  <mergeCells count="23">
    <mergeCell ref="A24:H24"/>
    <mergeCell ref="A27:H27"/>
    <mergeCell ref="A1:I1"/>
    <mergeCell ref="A2:I2"/>
    <mergeCell ref="A3:I3"/>
    <mergeCell ref="A4:I4"/>
    <mergeCell ref="A54:H54"/>
    <mergeCell ref="A8:H8"/>
    <mergeCell ref="A9:H9"/>
    <mergeCell ref="A10:H10"/>
    <mergeCell ref="A11:H11"/>
    <mergeCell ref="A15:H15"/>
    <mergeCell ref="A16:H16"/>
    <mergeCell ref="A17:H17"/>
    <mergeCell ref="A18:H18"/>
    <mergeCell ref="A21:H21"/>
    <mergeCell ref="A22:H22"/>
    <mergeCell ref="A23:H23"/>
    <mergeCell ref="A28:H28"/>
    <mergeCell ref="A29:H29"/>
    <mergeCell ref="A30:H30"/>
    <mergeCell ref="A55:H55"/>
    <mergeCell ref="A56:H56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LIQUIDACIÓN AL 22042024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Zambrano</dc:creator>
  <cp:lastModifiedBy>DRA. ANGELA MARIA</cp:lastModifiedBy>
  <dcterms:created xsi:type="dcterms:W3CDTF">2015-06-05T18:19:34Z</dcterms:created>
  <dcterms:modified xsi:type="dcterms:W3CDTF">2024-08-26T20:17:09Z</dcterms:modified>
</cp:coreProperties>
</file>