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14" documentId="13_ncr:1_{F43A6E2D-75E0-43DE-985E-D732BAD9ECA3}" xr6:coauthVersionLast="47" xr6:coauthVersionMax="47" xr10:uidLastSave="{C9798C75-8D96-4FAA-842E-3C38986AECF5}"/>
  <bookViews>
    <workbookView xWindow="-120" yWindow="-120" windowWidth="24240" windowHeight="13020" activeTab="1" xr2:uid="{69AAD36E-CAFA-43EB-832F-400E58192986}"/>
  </bookViews>
  <sheets>
    <sheet name="LIQ. PRETENSIONES DEMANDA" sheetId="12" r:id="rId1"/>
    <sheet name="PML-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5" l="1"/>
  <c r="H37" i="15" s="1"/>
  <c r="G36" i="15"/>
  <c r="H36" i="15" s="1"/>
  <c r="G35" i="15"/>
  <c r="H35" i="15" s="1"/>
  <c r="G34" i="15"/>
  <c r="H34" i="15" s="1"/>
  <c r="G33" i="15"/>
  <c r="H33" i="15" s="1"/>
  <c r="F28" i="15"/>
  <c r="G28" i="15" s="1"/>
  <c r="G29" i="15" s="1"/>
  <c r="F24" i="15"/>
  <c r="F23" i="15"/>
  <c r="F22" i="15"/>
  <c r="F21" i="15"/>
  <c r="F20" i="15"/>
  <c r="F16" i="15"/>
  <c r="G16" i="15" s="1"/>
  <c r="E24" i="15" s="1"/>
  <c r="F15" i="15"/>
  <c r="G15" i="15" s="1"/>
  <c r="E23" i="15" s="1"/>
  <c r="F14" i="15"/>
  <c r="G14" i="15" s="1"/>
  <c r="E22" i="15" s="1"/>
  <c r="F13" i="15"/>
  <c r="G13" i="15" s="1"/>
  <c r="E21" i="15" s="1"/>
  <c r="F12" i="15"/>
  <c r="G12" i="15" s="1"/>
  <c r="E20" i="15" s="1"/>
  <c r="F8" i="15"/>
  <c r="G8" i="15" s="1"/>
  <c r="F7" i="15"/>
  <c r="G7" i="15" s="1"/>
  <c r="F6" i="15"/>
  <c r="G6" i="15" s="1"/>
  <c r="F5" i="15"/>
  <c r="G5" i="15" s="1"/>
  <c r="F4" i="15"/>
  <c r="G4" i="15" s="1"/>
  <c r="F116" i="12"/>
  <c r="G116" i="12" s="1"/>
  <c r="F117" i="12"/>
  <c r="G117" i="12" s="1"/>
  <c r="F118" i="12"/>
  <c r="G118" i="12" s="1"/>
  <c r="F119" i="12"/>
  <c r="G119" i="12" s="1"/>
  <c r="F120" i="12"/>
  <c r="G120" i="12" s="1"/>
  <c r="F121" i="12"/>
  <c r="G121" i="12" s="1"/>
  <c r="F122" i="12"/>
  <c r="G122" i="12" s="1"/>
  <c r="F123" i="12"/>
  <c r="G123" i="12" s="1"/>
  <c r="F124" i="12"/>
  <c r="G124" i="12" s="1"/>
  <c r="F125" i="12"/>
  <c r="G125" i="12" s="1"/>
  <c r="F126" i="12"/>
  <c r="G126" i="12" s="1"/>
  <c r="F127" i="12"/>
  <c r="G127" i="12" s="1"/>
  <c r="F115" i="12"/>
  <c r="G115" i="12" s="1"/>
  <c r="C111" i="12"/>
  <c r="G23" i="15" l="1"/>
  <c r="G24" i="15"/>
  <c r="G20" i="15"/>
  <c r="G21" i="15"/>
  <c r="G25" i="15" s="1"/>
  <c r="G22" i="15"/>
  <c r="G9" i="15"/>
  <c r="G17" i="15"/>
  <c r="H38" i="15"/>
  <c r="H41" i="15" s="1"/>
  <c r="G128" i="12"/>
  <c r="F101" i="12" l="1"/>
  <c r="F102" i="12"/>
  <c r="F103" i="12"/>
  <c r="F104" i="12"/>
  <c r="F105" i="12"/>
  <c r="F106" i="12"/>
  <c r="F91" i="12"/>
  <c r="G91" i="12" s="1"/>
  <c r="E101" i="12" s="1"/>
  <c r="F92" i="12"/>
  <c r="G92" i="12" s="1"/>
  <c r="E102" i="12" s="1"/>
  <c r="F93" i="12"/>
  <c r="G93" i="12" s="1"/>
  <c r="E103" i="12" s="1"/>
  <c r="F94" i="12"/>
  <c r="F95" i="12"/>
  <c r="G95" i="12" s="1"/>
  <c r="E105" i="12" s="1"/>
  <c r="F96" i="12"/>
  <c r="G96" i="12" s="1"/>
  <c r="E106" i="12" s="1"/>
  <c r="F80" i="12"/>
  <c r="G80" i="12" s="1"/>
  <c r="F81" i="12"/>
  <c r="G81" i="12" s="1"/>
  <c r="F82" i="12"/>
  <c r="G82" i="12" s="1"/>
  <c r="F83" i="12"/>
  <c r="G83" i="12" s="1"/>
  <c r="F84" i="12"/>
  <c r="G84" i="12" s="1"/>
  <c r="F71" i="12"/>
  <c r="G71" i="12" s="1"/>
  <c r="F72" i="12"/>
  <c r="G72" i="12" s="1"/>
  <c r="F73" i="12"/>
  <c r="G73" i="12" s="1"/>
  <c r="F74" i="12"/>
  <c r="G74" i="12" s="1"/>
  <c r="F75" i="12"/>
  <c r="G75" i="12" s="1"/>
  <c r="F76" i="12"/>
  <c r="G76" i="12" s="1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27" i="12"/>
  <c r="F27" i="12" s="1"/>
  <c r="D46" i="12" s="1"/>
  <c r="E28" i="12"/>
  <c r="F28" i="12" s="1"/>
  <c r="D47" i="12" s="1"/>
  <c r="E29" i="12"/>
  <c r="F29" i="12" s="1"/>
  <c r="D48" i="12" s="1"/>
  <c r="E30" i="12"/>
  <c r="F30" i="12" s="1"/>
  <c r="D49" i="12" s="1"/>
  <c r="E31" i="12"/>
  <c r="F31" i="12" s="1"/>
  <c r="D50" i="12" s="1"/>
  <c r="E32" i="12"/>
  <c r="F32" i="12" s="1"/>
  <c r="D51" i="12" s="1"/>
  <c r="E33" i="12"/>
  <c r="F33" i="12" s="1"/>
  <c r="D52" i="12" s="1"/>
  <c r="E34" i="12"/>
  <c r="F34" i="12" s="1"/>
  <c r="D53" i="12" s="1"/>
  <c r="E35" i="12"/>
  <c r="F35" i="12" s="1"/>
  <c r="D54" i="12" s="1"/>
  <c r="E36" i="12"/>
  <c r="F36" i="12" s="1"/>
  <c r="D55" i="12" s="1"/>
  <c r="E37" i="12"/>
  <c r="F37" i="12" s="1"/>
  <c r="D56" i="12" s="1"/>
  <c r="E38" i="12"/>
  <c r="F38" i="12" s="1"/>
  <c r="D57" i="12" s="1"/>
  <c r="E39" i="12"/>
  <c r="F39" i="12" s="1"/>
  <c r="D58" i="12" s="1"/>
  <c r="E40" i="12"/>
  <c r="F40" i="12" s="1"/>
  <c r="D59" i="12" s="1"/>
  <c r="E41" i="12"/>
  <c r="F41" i="12" s="1"/>
  <c r="D60" i="12" s="1"/>
  <c r="E8" i="12"/>
  <c r="E9" i="12"/>
  <c r="F9" i="12" s="1"/>
  <c r="E10" i="12"/>
  <c r="F10" i="12" s="1"/>
  <c r="E11" i="12"/>
  <c r="F11" i="12" s="1"/>
  <c r="E12" i="12"/>
  <c r="F12" i="12" s="1"/>
  <c r="E13" i="12"/>
  <c r="F13" i="12" s="1"/>
  <c r="E14" i="12"/>
  <c r="F14" i="12" s="1"/>
  <c r="E15" i="12"/>
  <c r="F15" i="12" s="1"/>
  <c r="E16" i="12"/>
  <c r="F16" i="12" s="1"/>
  <c r="E17" i="12"/>
  <c r="F17" i="12" s="1"/>
  <c r="E18" i="12"/>
  <c r="F18" i="12" s="1"/>
  <c r="E19" i="12"/>
  <c r="F19" i="12" s="1"/>
  <c r="E20" i="12"/>
  <c r="F20" i="12" s="1"/>
  <c r="E21" i="12"/>
  <c r="F21" i="12" s="1"/>
  <c r="E22" i="12"/>
  <c r="F22" i="12" s="1"/>
  <c r="F100" i="12"/>
  <c r="F90" i="12"/>
  <c r="G90" i="12" s="1"/>
  <c r="E100" i="12" s="1"/>
  <c r="F85" i="12"/>
  <c r="G85" i="12" s="1"/>
  <c r="F86" i="12"/>
  <c r="F70" i="12"/>
  <c r="G103" i="12" l="1"/>
  <c r="G106" i="12"/>
  <c r="G102" i="12"/>
  <c r="F58" i="12"/>
  <c r="F54" i="12"/>
  <c r="F50" i="12"/>
  <c r="F46" i="12"/>
  <c r="G105" i="12"/>
  <c r="G101" i="12"/>
  <c r="G94" i="12"/>
  <c r="E104" i="12" s="1"/>
  <c r="G104" i="12" s="1"/>
  <c r="F59" i="12"/>
  <c r="F55" i="12"/>
  <c r="F51" i="12"/>
  <c r="F47" i="12"/>
  <c r="F60" i="12"/>
  <c r="F56" i="12"/>
  <c r="F52" i="12"/>
  <c r="F48" i="12"/>
  <c r="F57" i="12"/>
  <c r="F53" i="12"/>
  <c r="F49" i="12"/>
  <c r="G100" i="12"/>
  <c r="G107" i="12" l="1"/>
  <c r="G97" i="12"/>
  <c r="G111" i="12"/>
  <c r="E61" i="12" l="1"/>
  <c r="E42" i="12"/>
  <c r="F42" i="12" s="1"/>
  <c r="D61" i="12" s="1"/>
  <c r="E23" i="12"/>
  <c r="F23" i="12" s="1"/>
  <c r="F43" i="12" l="1"/>
  <c r="F61" i="12"/>
  <c r="F62" i="12" s="1"/>
  <c r="G70" i="12" l="1"/>
  <c r="G77" i="12" s="1"/>
  <c r="G86" i="12"/>
  <c r="G87" i="12" s="1"/>
  <c r="E65" i="12"/>
  <c r="F65" i="12" l="1"/>
  <c r="F66" i="12" s="1"/>
  <c r="G131" i="12" s="1"/>
  <c r="F8" i="12"/>
  <c r="F24" i="12" s="1"/>
</calcChain>
</file>

<file path=xl/sharedStrings.xml><?xml version="1.0" encoding="utf-8"?>
<sst xmlns="http://schemas.openxmlformats.org/spreadsheetml/2006/main" count="102" uniqueCount="28">
  <si>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</si>
  <si>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</si>
  <si>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</si>
  <si>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</si>
  <si>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</si>
  <si>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</si>
  <si>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</si>
  <si>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</si>
  <si>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</si>
  <si>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SALARIOS</t>
  </si>
  <si>
    <t xml:space="preserve"> </t>
  </si>
  <si>
    <t>Salario diario</t>
  </si>
  <si>
    <t>Total</t>
  </si>
  <si>
    <t>Total Liquidación:</t>
  </si>
  <si>
    <t>PRIMA</t>
  </si>
  <si>
    <t>LIQUIDACIÓN DE LAS PRETENSIONES DE LA DEMANDA (DESDE EL 21/01/2021 A LA FECHA)</t>
  </si>
  <si>
    <t>*Nota: Conforme al clausulado que nos envió la compañía, las pólizas amparan el pago de salarios, prestaciones sociales e indemnización laborales. Sin embargo, por instrucción de la cía se incluyen las vacaciones para el calculo del PML</t>
  </si>
  <si>
    <t>LIQUIDACIÓN DE LAS PRETENSIONES DE LA DEMANDA</t>
  </si>
  <si>
    <t xml:space="preserve">*Nota: la actora solicita pago de (i) prestaciones y vacaciones desde el 02/05/2003 hasta su reintegro, de acuerdo con su dicho siempre devengó un SMLMV por lo que se liquidará conforme a este, (ii)Las pretensiones de la demanda están orientadas a solicitar reintegro con los salarios y prestaciones sociales dejados de percibir, (iii) sanción moratoria por no consignación de cesantías, indemnización de los 180 días de salario y, (iv) pago de aportes a SS, dotación, subsidio familia rubros los cuales no se liquidan
</t>
  </si>
  <si>
    <t>LIQUIDACIÓN DE LAS PRETENSIONES DE LA DEMANDA (DESDE EL 02/05/2003 AL 28/02/2018)</t>
  </si>
  <si>
    <t>INDEMNIZACIÓN 180 DÍAS DE SALARIO</t>
  </si>
  <si>
    <t>x 180días</t>
  </si>
  <si>
    <t>SANCIÓN POR NO CONSIGNACIÓN DE CESANTÍAS</t>
  </si>
  <si>
    <t>SANCIÓN</t>
  </si>
  <si>
    <t xml:space="preserve">Desde el 01/03/2018 ( día después de la fecha de finalizacion laboral) hasta el 15/03/2024 (fecha en que se realiza la liquidación). </t>
  </si>
  <si>
    <t>La demandante solicitó la sanción desde el año 2006</t>
  </si>
  <si>
    <t>La liquidación de las prestaciones sociales se hacen con base al SMLMV + AUX T.</t>
  </si>
  <si>
    <t xml:space="preserve">*Nota: 
Póliza No. 03 GU053453 prestaría cobertura a partir de su vigencia del 18/04/2013 al 28/02/2014, 
Póliza No. 03 GU057286 prestaría cobertura a partir de su vigencia del 10/03/2014 al 28/02/2015, 
Póliza No. 03 GU060991 prestaría cobertura a partir de su vigencia del 26/02/2015 al 15/03/2016,
 Póliza No. 03 GU065636 prestaría cobertura a partir de su vigencia del 17/03/2016 al 31/03/2017
(Sin tener en cuenta el término adicional de los tres años por prescripción trienal que otorga las pólizas). 
El contrato con la PRESECIA S.A.S.(tomador) desde el 18/04/2013 hasta el 01/03/2017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</si>
</sst>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4" fillId="3" borderId="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3" fontId="0" fillId="0" borderId="1" xfId="0" applyNumberFormat="1" applyBorder="1"/>
    <xf numFmtId="165" fontId="0" fillId="0" borderId="1" xfId="0" applyNumberFormat="1" applyBorder="1"/>
    <xf numFmtId="164" fontId="0" fillId="0" borderId="1" xfId="1" applyNumberFormat="1" applyFont="1" applyFill="1" applyBorder="1"/>
    <xf numFmtId="14" fontId="0" fillId="0" borderId="1" xfId="0" applyNumberFormat="1" applyBorder="1"/>
    <xf numFmtId="164" fontId="4" fillId="2" borderId="1" xfId="7" applyNumberFormat="1" applyFont="1" applyFill="1" applyBorder="1" applyAlignment="1">
      <alignment horizontal="center"/>
    </xf>
    <xf numFmtId="164" fontId="4" fillId="3" borderId="1" xfId="7" applyNumberFormat="1" applyFont="1" applyFill="1" applyBorder="1"/>
    <xf numFmtId="0" fontId="4" fillId="0" borderId="0" xfId="0" applyFont="1" applyAlignment="1">
      <alignment horizontal="center"/>
    </xf>
    <xf numFmtId="164" fontId="5" fillId="4" borderId="1" xfId="0" applyNumberFormat="1" applyFont="1" applyFill="1" applyBorder="1"/>
    <xf numFmtId="164" fontId="4" fillId="0" borderId="0" xfId="1" applyNumberFormat="1" applyFont="1" applyFill="1" applyBorder="1"/>
    <xf numFmtId="0" fontId="0" fillId="0" borderId="0" xfId="0" applyAlignment="1">
      <alignment vertical="center" wrapText="1"/>
    </xf>
    <xf numFmtId="0" fontId="0" fillId="0" borderId="6" xfId="0" applyBorder="1"/>
    <xf numFmtId="0" fontId="8" fillId="0" borderId="1" xfId="0" applyFont="1" applyBorder="1" applyAlignment="1">
      <alignment horizontal="center" vertical="center"/>
    </xf>
    <xf numFmtId="165" fontId="8" fillId="3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169" fontId="10" fillId="0" borderId="0" xfId="0" applyNumberFormat="1" applyFont="1"/>
    <xf numFmtId="164" fontId="0" fillId="0" borderId="1" xfId="0" applyNumberFormat="1" applyBorder="1" applyAlignment="1">
      <alignment horizontal="center"/>
    </xf>
    <xf numFmtId="164" fontId="4" fillId="3" borderId="1" xfId="0" applyNumberFormat="1" applyFont="1" applyFill="1" applyBorder="1"/>
    <xf numFmtId="0" fontId="0" fillId="2" borderId="0" xfId="0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8" fontId="9" fillId="0" borderId="1" xfId="2" applyNumberFormat="1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8" fontId="9" fillId="0" borderId="0" xfId="2" applyNumberFormat="1" applyFont="1" applyBorder="1" applyAlignment="1">
      <alignment horizontal="center"/>
    </xf>
    <xf numFmtId="44" fontId="9" fillId="0" borderId="0" xfId="2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4" fontId="9" fillId="0" borderId="1" xfId="7" applyNumberFormat="1" applyFont="1" applyBorder="1"/>
    <xf numFmtId="164" fontId="9" fillId="0" borderId="1" xfId="1" applyNumberFormat="1" applyFont="1" applyFill="1" applyBorder="1"/>
    <xf numFmtId="164" fontId="8" fillId="0" borderId="1" xfId="1" applyNumberFormat="1" applyFont="1" applyFill="1" applyBorder="1"/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1397079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M131"/>
  <sheetViews>
    <sheetView topLeftCell="A4" zoomScale="80" zoomScaleNormal="80" workbookViewId="0">
      <selection activeCell="L23" sqref="L23"/>
    </sheetView>
  </sheetViews>
  <sheetFormatPr baseColWidth="10" defaultColWidth="11.42578125" defaultRowHeight="15" x14ac:dyDescent="0.25"/>
  <cols>
    <col min="1" max="1" width="8.42578125" customWidth="1"/>
    <col min="2" max="2" width="17.42578125" customWidth="1"/>
    <col min="3" max="3" width="15.5703125" customWidth="1"/>
    <col min="4" max="4" width="23.7109375" customWidth="1"/>
    <col min="5" max="5" width="23.85546875" bestFit="1" customWidth="1"/>
    <col min="6" max="6" width="22.7109375" bestFit="1" customWidth="1"/>
    <col min="7" max="7" width="18.85546875" customWidth="1"/>
    <col min="8" max="8" width="15.85546875" customWidth="1"/>
    <col min="9" max="9" width="11.5703125" bestFit="1" customWidth="1"/>
    <col min="10" max="10" width="11.5703125" customWidth="1"/>
    <col min="11" max="11" width="19.140625" bestFit="1" customWidth="1"/>
    <col min="12" max="12" width="24.42578125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2" ht="15" customHeight="1" x14ac:dyDescent="0.25">
      <c r="C5" s="36" t="s">
        <v>19</v>
      </c>
      <c r="D5" s="36"/>
      <c r="E5" s="36"/>
      <c r="F5" s="36"/>
      <c r="G5" s="36"/>
    </row>
    <row r="6" spans="2:12" ht="15" customHeight="1" x14ac:dyDescent="0.25">
      <c r="B6" s="21"/>
      <c r="C6" s="21"/>
      <c r="D6" s="21"/>
      <c r="E6" s="21"/>
      <c r="F6" s="21"/>
      <c r="G6" s="21"/>
      <c r="H6" s="20"/>
      <c r="I6" s="24" t="s">
        <v>18</v>
      </c>
      <c r="J6" s="24"/>
      <c r="K6" s="24"/>
      <c r="L6" s="24"/>
    </row>
    <row r="7" spans="2:12" ht="15" customHeight="1" x14ac:dyDescent="0.25">
      <c r="B7" s="1" t="s">
        <v>0</v>
      </c>
      <c r="C7" s="1" t="s">
        <v>1</v>
      </c>
      <c r="D7" s="1" t="s">
        <v>2</v>
      </c>
      <c r="E7" s="1" t="s">
        <v>3</v>
      </c>
      <c r="F7" s="4" t="s">
        <v>14</v>
      </c>
      <c r="I7" s="24"/>
      <c r="J7" s="24"/>
      <c r="K7" s="24"/>
      <c r="L7" s="24"/>
    </row>
    <row r="8" spans="2:12" ht="15.75" customHeight="1" x14ac:dyDescent="0.25">
      <c r="B8" s="19">
        <v>37743</v>
      </c>
      <c r="C8" s="19">
        <v>37986</v>
      </c>
      <c r="D8" s="6">
        <v>369500</v>
      </c>
      <c r="E8" s="2">
        <f t="shared" ref="E8:E22" si="0">DAYS360(B8,C8)</f>
        <v>239</v>
      </c>
      <c r="F8" s="7">
        <f t="shared" ref="F8:F23" si="1">(D8*E8)/360</f>
        <v>245306.94444444444</v>
      </c>
      <c r="I8" s="24"/>
      <c r="J8" s="24"/>
      <c r="K8" s="24"/>
      <c r="L8" s="24"/>
    </row>
    <row r="9" spans="2:12" ht="15.75" customHeight="1" x14ac:dyDescent="0.25">
      <c r="B9" s="19">
        <v>37987</v>
      </c>
      <c r="C9" s="19">
        <v>38352</v>
      </c>
      <c r="D9" s="6">
        <v>399600</v>
      </c>
      <c r="E9" s="2">
        <f t="shared" si="0"/>
        <v>360</v>
      </c>
      <c r="F9" s="7">
        <f t="shared" si="1"/>
        <v>399600</v>
      </c>
      <c r="I9" s="24"/>
      <c r="J9" s="24"/>
      <c r="K9" s="24"/>
      <c r="L9" s="24"/>
    </row>
    <row r="10" spans="2:12" ht="15.75" customHeight="1" x14ac:dyDescent="0.25">
      <c r="B10" s="19">
        <v>38353</v>
      </c>
      <c r="C10" s="19">
        <v>38717</v>
      </c>
      <c r="D10" s="6">
        <v>426000</v>
      </c>
      <c r="E10" s="2">
        <f t="shared" si="0"/>
        <v>360</v>
      </c>
      <c r="F10" s="7">
        <f t="shared" si="1"/>
        <v>426000</v>
      </c>
      <c r="I10" s="24"/>
      <c r="J10" s="24"/>
      <c r="K10" s="24"/>
      <c r="L10" s="24"/>
    </row>
    <row r="11" spans="2:12" ht="15.75" customHeight="1" x14ac:dyDescent="0.25">
      <c r="B11" s="19">
        <v>38718</v>
      </c>
      <c r="C11" s="19">
        <v>39082</v>
      </c>
      <c r="D11" s="6">
        <v>455700</v>
      </c>
      <c r="E11" s="2">
        <f t="shared" si="0"/>
        <v>360</v>
      </c>
      <c r="F11" s="7">
        <f t="shared" si="1"/>
        <v>455700</v>
      </c>
      <c r="I11" s="24"/>
      <c r="J11" s="24"/>
      <c r="K11" s="24"/>
      <c r="L11" s="24"/>
    </row>
    <row r="12" spans="2:12" ht="15.75" customHeight="1" x14ac:dyDescent="0.25">
      <c r="B12" s="19">
        <v>39083</v>
      </c>
      <c r="C12" s="19">
        <v>39447</v>
      </c>
      <c r="D12" s="6">
        <v>484500</v>
      </c>
      <c r="E12" s="2">
        <f t="shared" si="0"/>
        <v>360</v>
      </c>
      <c r="F12" s="7">
        <f t="shared" si="1"/>
        <v>484500</v>
      </c>
      <c r="I12" s="24"/>
      <c r="J12" s="24"/>
      <c r="K12" s="24"/>
      <c r="L12" s="24"/>
    </row>
    <row r="13" spans="2:12" ht="15.75" customHeight="1" x14ac:dyDescent="0.25">
      <c r="B13" s="19">
        <v>39448</v>
      </c>
      <c r="C13" s="19">
        <v>39813</v>
      </c>
      <c r="D13" s="6">
        <v>516500</v>
      </c>
      <c r="E13" s="2">
        <f t="shared" si="0"/>
        <v>360</v>
      </c>
      <c r="F13" s="7">
        <f t="shared" si="1"/>
        <v>516500</v>
      </c>
      <c r="I13" s="24"/>
      <c r="J13" s="24"/>
      <c r="K13" s="24"/>
      <c r="L13" s="24"/>
    </row>
    <row r="14" spans="2:12" ht="15.75" customHeight="1" x14ac:dyDescent="0.25">
      <c r="B14" s="19">
        <v>39814</v>
      </c>
      <c r="C14" s="19">
        <v>40178</v>
      </c>
      <c r="D14" s="6">
        <v>556200</v>
      </c>
      <c r="E14" s="2">
        <f t="shared" si="0"/>
        <v>360</v>
      </c>
      <c r="F14" s="7">
        <f t="shared" si="1"/>
        <v>556200</v>
      </c>
      <c r="I14" s="24"/>
      <c r="J14" s="24"/>
      <c r="K14" s="24"/>
      <c r="L14" s="24"/>
    </row>
    <row r="15" spans="2:12" ht="15.75" customHeight="1" x14ac:dyDescent="0.25">
      <c r="B15" s="19">
        <v>40179</v>
      </c>
      <c r="C15" s="19">
        <v>40543</v>
      </c>
      <c r="D15" s="6">
        <v>576500</v>
      </c>
      <c r="E15" s="2">
        <f t="shared" si="0"/>
        <v>360</v>
      </c>
      <c r="F15" s="7">
        <f t="shared" si="1"/>
        <v>576500</v>
      </c>
      <c r="I15" s="24"/>
      <c r="J15" s="24"/>
      <c r="K15" s="24"/>
      <c r="L15" s="24"/>
    </row>
    <row r="16" spans="2:12" ht="15.75" customHeight="1" x14ac:dyDescent="0.25">
      <c r="B16" s="19">
        <v>40544</v>
      </c>
      <c r="C16" s="19">
        <v>40908</v>
      </c>
      <c r="D16" s="6">
        <v>599200</v>
      </c>
      <c r="E16" s="2">
        <f t="shared" si="0"/>
        <v>360</v>
      </c>
      <c r="F16" s="7">
        <f t="shared" si="1"/>
        <v>599200</v>
      </c>
      <c r="I16" s="24"/>
      <c r="J16" s="24"/>
      <c r="K16" s="24"/>
      <c r="L16" s="24"/>
    </row>
    <row r="17" spans="2:10" ht="15.75" customHeight="1" x14ac:dyDescent="0.25">
      <c r="B17" s="19">
        <v>40909</v>
      </c>
      <c r="C17" s="19">
        <v>41274</v>
      </c>
      <c r="D17" s="6">
        <v>634500</v>
      </c>
      <c r="E17" s="2">
        <f t="shared" si="0"/>
        <v>360</v>
      </c>
      <c r="F17" s="7">
        <f t="shared" si="1"/>
        <v>634500</v>
      </c>
    </row>
    <row r="18" spans="2:10" ht="15.75" customHeight="1" x14ac:dyDescent="0.25">
      <c r="B18" s="19">
        <v>41275</v>
      </c>
      <c r="C18" s="19">
        <v>41639</v>
      </c>
      <c r="D18" s="6">
        <v>660000</v>
      </c>
      <c r="E18" s="2">
        <f t="shared" si="0"/>
        <v>360</v>
      </c>
      <c r="F18" s="7">
        <f t="shared" si="1"/>
        <v>660000</v>
      </c>
    </row>
    <row r="19" spans="2:10" ht="15.75" customHeight="1" x14ac:dyDescent="0.25">
      <c r="B19" s="19">
        <v>41640</v>
      </c>
      <c r="C19" s="19">
        <v>42004</v>
      </c>
      <c r="D19" s="6">
        <v>688000</v>
      </c>
      <c r="E19" s="2">
        <f t="shared" si="0"/>
        <v>360</v>
      </c>
      <c r="F19" s="7">
        <f t="shared" si="1"/>
        <v>688000</v>
      </c>
    </row>
    <row r="20" spans="2:10" ht="15.75" customHeight="1" x14ac:dyDescent="0.25">
      <c r="B20" s="19">
        <v>42005</v>
      </c>
      <c r="C20" s="19">
        <v>42369</v>
      </c>
      <c r="D20" s="6">
        <v>718350</v>
      </c>
      <c r="E20" s="2">
        <f t="shared" si="0"/>
        <v>360</v>
      </c>
      <c r="F20" s="7">
        <f t="shared" si="1"/>
        <v>718350</v>
      </c>
    </row>
    <row r="21" spans="2:10" ht="15.75" customHeight="1" x14ac:dyDescent="0.25">
      <c r="B21" s="19">
        <v>42370</v>
      </c>
      <c r="C21" s="19">
        <v>42735</v>
      </c>
      <c r="D21" s="6">
        <v>767155</v>
      </c>
      <c r="E21" s="2">
        <f t="shared" si="0"/>
        <v>360</v>
      </c>
      <c r="F21" s="7">
        <f t="shared" si="1"/>
        <v>767155</v>
      </c>
    </row>
    <row r="22" spans="2:10" ht="15.75" customHeight="1" x14ac:dyDescent="0.25">
      <c r="B22" s="19">
        <v>42736</v>
      </c>
      <c r="C22" s="19">
        <v>43100</v>
      </c>
      <c r="D22" s="6">
        <v>820857</v>
      </c>
      <c r="E22" s="2">
        <f t="shared" si="0"/>
        <v>360</v>
      </c>
      <c r="F22" s="7">
        <f t="shared" si="1"/>
        <v>820857</v>
      </c>
      <c r="I22" s="24" t="s">
        <v>26</v>
      </c>
      <c r="J22" s="24"/>
    </row>
    <row r="23" spans="2:10" ht="15.75" customHeight="1" x14ac:dyDescent="0.25">
      <c r="B23" s="19">
        <v>43101</v>
      </c>
      <c r="C23" s="19">
        <v>43159</v>
      </c>
      <c r="D23" s="6">
        <v>869453</v>
      </c>
      <c r="E23" s="2">
        <f t="shared" ref="E23" si="2">DAYS360(B23,C23)</f>
        <v>57</v>
      </c>
      <c r="F23" s="7">
        <f t="shared" si="1"/>
        <v>137663.39166666666</v>
      </c>
      <c r="I23" s="24"/>
      <c r="J23" s="24"/>
    </row>
    <row r="24" spans="2:10" ht="15.75" customHeight="1" x14ac:dyDescent="0.25">
      <c r="B24" s="37" t="s">
        <v>5</v>
      </c>
      <c r="C24" s="37"/>
      <c r="D24" s="37"/>
      <c r="E24" s="37"/>
      <c r="F24" s="3">
        <f>SUM(F8:F23)</f>
        <v>8686032.3361111116</v>
      </c>
      <c r="I24" s="24"/>
      <c r="J24" s="24"/>
    </row>
    <row r="25" spans="2:10" ht="15.75" customHeight="1" x14ac:dyDescent="0.25">
      <c r="I25" s="24"/>
      <c r="J25" s="24"/>
    </row>
    <row r="26" spans="2:10" ht="15.75" customHeight="1" x14ac:dyDescent="0.25">
      <c r="B26" s="1" t="s">
        <v>0</v>
      </c>
      <c r="C26" s="1" t="s">
        <v>1</v>
      </c>
      <c r="D26" s="1" t="s">
        <v>2</v>
      </c>
      <c r="E26" s="1" t="s">
        <v>3</v>
      </c>
      <c r="F26" s="4" t="s">
        <v>6</v>
      </c>
      <c r="I26" s="24"/>
      <c r="J26" s="24"/>
    </row>
    <row r="27" spans="2:10" ht="15.75" customHeight="1" x14ac:dyDescent="0.25">
      <c r="B27" s="19">
        <v>37743</v>
      </c>
      <c r="C27" s="19">
        <v>37986</v>
      </c>
      <c r="D27" s="6">
        <v>369500</v>
      </c>
      <c r="E27" s="2">
        <f t="shared" ref="E27:E41" si="3">DAYS360(B27,C27)</f>
        <v>239</v>
      </c>
      <c r="F27" s="7">
        <f t="shared" ref="F27:F41" si="4">(D27*E27)/360</f>
        <v>245306.94444444444</v>
      </c>
    </row>
    <row r="28" spans="2:10" ht="15.75" customHeight="1" x14ac:dyDescent="0.25">
      <c r="B28" s="19">
        <v>37987</v>
      </c>
      <c r="C28" s="19">
        <v>38352</v>
      </c>
      <c r="D28" s="6">
        <v>399600</v>
      </c>
      <c r="E28" s="2">
        <f t="shared" si="3"/>
        <v>360</v>
      </c>
      <c r="F28" s="7">
        <f t="shared" si="4"/>
        <v>399600</v>
      </c>
    </row>
    <row r="29" spans="2:10" ht="15.75" customHeight="1" x14ac:dyDescent="0.25">
      <c r="B29" s="19">
        <v>38353</v>
      </c>
      <c r="C29" s="19">
        <v>38717</v>
      </c>
      <c r="D29" s="6">
        <v>426000</v>
      </c>
      <c r="E29" s="2">
        <f t="shared" si="3"/>
        <v>360</v>
      </c>
      <c r="F29" s="7">
        <f t="shared" si="4"/>
        <v>426000</v>
      </c>
    </row>
    <row r="30" spans="2:10" ht="15.75" customHeight="1" x14ac:dyDescent="0.25">
      <c r="B30" s="19">
        <v>38718</v>
      </c>
      <c r="C30" s="19">
        <v>39082</v>
      </c>
      <c r="D30" s="6">
        <v>455700</v>
      </c>
      <c r="E30" s="2">
        <f t="shared" si="3"/>
        <v>360</v>
      </c>
      <c r="F30" s="7">
        <f t="shared" si="4"/>
        <v>455700</v>
      </c>
    </row>
    <row r="31" spans="2:10" ht="15.75" customHeight="1" x14ac:dyDescent="0.25">
      <c r="B31" s="19">
        <v>39083</v>
      </c>
      <c r="C31" s="19">
        <v>39447</v>
      </c>
      <c r="D31" s="6">
        <v>484500</v>
      </c>
      <c r="E31" s="2">
        <f t="shared" si="3"/>
        <v>360</v>
      </c>
      <c r="F31" s="7">
        <f t="shared" si="4"/>
        <v>484500</v>
      </c>
    </row>
    <row r="32" spans="2:10" ht="15.75" customHeight="1" x14ac:dyDescent="0.25">
      <c r="B32" s="19">
        <v>39448</v>
      </c>
      <c r="C32" s="19">
        <v>39813</v>
      </c>
      <c r="D32" s="6">
        <v>516500</v>
      </c>
      <c r="E32" s="2">
        <f t="shared" si="3"/>
        <v>360</v>
      </c>
      <c r="F32" s="7">
        <f t="shared" si="4"/>
        <v>516500</v>
      </c>
    </row>
    <row r="33" spans="2:6" ht="15.75" customHeight="1" x14ac:dyDescent="0.25">
      <c r="B33" s="19">
        <v>39814</v>
      </c>
      <c r="C33" s="19">
        <v>40178</v>
      </c>
      <c r="D33" s="6">
        <v>556200</v>
      </c>
      <c r="E33" s="2">
        <f t="shared" si="3"/>
        <v>360</v>
      </c>
      <c r="F33" s="7">
        <f t="shared" si="4"/>
        <v>556200</v>
      </c>
    </row>
    <row r="34" spans="2:6" ht="15.75" customHeight="1" x14ac:dyDescent="0.25">
      <c r="B34" s="19">
        <v>40179</v>
      </c>
      <c r="C34" s="19">
        <v>40543</v>
      </c>
      <c r="D34" s="6">
        <v>576500</v>
      </c>
      <c r="E34" s="2">
        <f t="shared" si="3"/>
        <v>360</v>
      </c>
      <c r="F34" s="7">
        <f t="shared" si="4"/>
        <v>576500</v>
      </c>
    </row>
    <row r="35" spans="2:6" ht="15.75" customHeight="1" x14ac:dyDescent="0.25">
      <c r="B35" s="19">
        <v>40544</v>
      </c>
      <c r="C35" s="19">
        <v>40908</v>
      </c>
      <c r="D35" s="6">
        <v>599200</v>
      </c>
      <c r="E35" s="2">
        <f t="shared" si="3"/>
        <v>360</v>
      </c>
      <c r="F35" s="7">
        <f t="shared" si="4"/>
        <v>599200</v>
      </c>
    </row>
    <row r="36" spans="2:6" ht="15.75" customHeight="1" x14ac:dyDescent="0.25">
      <c r="B36" s="19">
        <v>40909</v>
      </c>
      <c r="C36" s="19">
        <v>41274</v>
      </c>
      <c r="D36" s="6">
        <v>634500</v>
      </c>
      <c r="E36" s="2">
        <f t="shared" si="3"/>
        <v>360</v>
      </c>
      <c r="F36" s="7">
        <f t="shared" si="4"/>
        <v>634500</v>
      </c>
    </row>
    <row r="37" spans="2:6" ht="15.75" customHeight="1" x14ac:dyDescent="0.25">
      <c r="B37" s="19">
        <v>41275</v>
      </c>
      <c r="C37" s="19">
        <v>41639</v>
      </c>
      <c r="D37" s="6">
        <v>660000</v>
      </c>
      <c r="E37" s="2">
        <f t="shared" si="3"/>
        <v>360</v>
      </c>
      <c r="F37" s="7">
        <f t="shared" si="4"/>
        <v>660000</v>
      </c>
    </row>
    <row r="38" spans="2:6" ht="15.75" customHeight="1" x14ac:dyDescent="0.25">
      <c r="B38" s="19">
        <v>41640</v>
      </c>
      <c r="C38" s="19">
        <v>42004</v>
      </c>
      <c r="D38" s="6">
        <v>688000</v>
      </c>
      <c r="E38" s="2">
        <f t="shared" si="3"/>
        <v>360</v>
      </c>
      <c r="F38" s="7">
        <f t="shared" si="4"/>
        <v>688000</v>
      </c>
    </row>
    <row r="39" spans="2:6" ht="15.75" customHeight="1" x14ac:dyDescent="0.25">
      <c r="B39" s="19">
        <v>42005</v>
      </c>
      <c r="C39" s="19">
        <v>42369</v>
      </c>
      <c r="D39" s="6">
        <v>718350</v>
      </c>
      <c r="E39" s="2">
        <f t="shared" si="3"/>
        <v>360</v>
      </c>
      <c r="F39" s="7">
        <f t="shared" si="4"/>
        <v>718350</v>
      </c>
    </row>
    <row r="40" spans="2:6" ht="15.75" customHeight="1" x14ac:dyDescent="0.25">
      <c r="B40" s="19">
        <v>42370</v>
      </c>
      <c r="C40" s="19">
        <v>42735</v>
      </c>
      <c r="D40" s="6">
        <v>767155</v>
      </c>
      <c r="E40" s="2">
        <f t="shared" si="3"/>
        <v>360</v>
      </c>
      <c r="F40" s="7">
        <f t="shared" si="4"/>
        <v>767155</v>
      </c>
    </row>
    <row r="41" spans="2:6" ht="15.75" customHeight="1" x14ac:dyDescent="0.25">
      <c r="B41" s="19">
        <v>42736</v>
      </c>
      <c r="C41" s="19">
        <v>43100</v>
      </c>
      <c r="D41" s="6">
        <v>820857</v>
      </c>
      <c r="E41" s="2">
        <f t="shared" si="3"/>
        <v>360</v>
      </c>
      <c r="F41" s="7">
        <f t="shared" si="4"/>
        <v>820857</v>
      </c>
    </row>
    <row r="42" spans="2:6" ht="15.75" customHeight="1" x14ac:dyDescent="0.25">
      <c r="B42" s="19">
        <v>43101</v>
      </c>
      <c r="C42" s="19">
        <v>43159</v>
      </c>
      <c r="D42" s="6">
        <v>869453</v>
      </c>
      <c r="E42" s="2">
        <f t="shared" ref="E42" si="5">DAYS360(B42,C42)</f>
        <v>57</v>
      </c>
      <c r="F42" s="7">
        <f t="shared" ref="F42" si="6">(D42*E42)/360</f>
        <v>137663.39166666666</v>
      </c>
    </row>
    <row r="43" spans="2:6" ht="15.75" customHeight="1" x14ac:dyDescent="0.25">
      <c r="B43" s="37" t="s">
        <v>5</v>
      </c>
      <c r="C43" s="37"/>
      <c r="D43" s="37"/>
      <c r="E43" s="37"/>
      <c r="F43" s="3">
        <f>SUM(F27:F42)</f>
        <v>8686032.3361111116</v>
      </c>
    </row>
    <row r="44" spans="2:6" ht="15.75" customHeight="1" x14ac:dyDescent="0.25">
      <c r="B44" s="11"/>
      <c r="C44" s="11"/>
      <c r="D44" s="11"/>
      <c r="E44" s="11"/>
      <c r="F44" s="13"/>
    </row>
    <row r="45" spans="2:6" ht="15.75" customHeight="1" x14ac:dyDescent="0.25">
      <c r="B45" s="1" t="s">
        <v>0</v>
      </c>
      <c r="C45" s="1" t="s">
        <v>1</v>
      </c>
      <c r="D45" s="1" t="s">
        <v>6</v>
      </c>
      <c r="E45" s="1" t="s">
        <v>3</v>
      </c>
      <c r="F45" s="4" t="s">
        <v>7</v>
      </c>
    </row>
    <row r="46" spans="2:6" ht="15.75" customHeight="1" x14ac:dyDescent="0.25">
      <c r="B46" s="19">
        <v>37743</v>
      </c>
      <c r="C46" s="19">
        <v>37986</v>
      </c>
      <c r="D46" s="42">
        <f>+F27</f>
        <v>245306.94444444444</v>
      </c>
      <c r="E46" s="2">
        <f t="shared" ref="E46:E60" si="7">DAYS360(B46,C46)</f>
        <v>239</v>
      </c>
      <c r="F46" s="2">
        <f t="shared" ref="F46:F60" si="8">(D46*E46*0.12)/360</f>
        <v>19542.786574074074</v>
      </c>
    </row>
    <row r="47" spans="2:6" ht="15.75" customHeight="1" x14ac:dyDescent="0.25">
      <c r="B47" s="19">
        <v>37987</v>
      </c>
      <c r="C47" s="19">
        <v>38352</v>
      </c>
      <c r="D47" s="42">
        <f t="shared" ref="D47:D61" si="9">+F28</f>
        <v>399600</v>
      </c>
      <c r="E47" s="2">
        <f t="shared" si="7"/>
        <v>360</v>
      </c>
      <c r="F47" s="2">
        <f t="shared" si="8"/>
        <v>47952</v>
      </c>
    </row>
    <row r="48" spans="2:6" ht="15.75" customHeight="1" x14ac:dyDescent="0.25">
      <c r="B48" s="19">
        <v>38353</v>
      </c>
      <c r="C48" s="19">
        <v>38717</v>
      </c>
      <c r="D48" s="42">
        <f t="shared" si="9"/>
        <v>426000</v>
      </c>
      <c r="E48" s="2">
        <f t="shared" si="7"/>
        <v>360</v>
      </c>
      <c r="F48" s="2">
        <f t="shared" si="8"/>
        <v>51120</v>
      </c>
    </row>
    <row r="49" spans="2:7" ht="15.75" customHeight="1" x14ac:dyDescent="0.25">
      <c r="B49" s="19">
        <v>38718</v>
      </c>
      <c r="C49" s="19">
        <v>39082</v>
      </c>
      <c r="D49" s="42">
        <f t="shared" si="9"/>
        <v>455700</v>
      </c>
      <c r="E49" s="2">
        <f t="shared" si="7"/>
        <v>360</v>
      </c>
      <c r="F49" s="2">
        <f t="shared" si="8"/>
        <v>54684</v>
      </c>
    </row>
    <row r="50" spans="2:7" ht="15.75" customHeight="1" x14ac:dyDescent="0.25">
      <c r="B50" s="19">
        <v>39083</v>
      </c>
      <c r="C50" s="19">
        <v>39447</v>
      </c>
      <c r="D50" s="42">
        <f t="shared" si="9"/>
        <v>484500</v>
      </c>
      <c r="E50" s="2">
        <f t="shared" si="7"/>
        <v>360</v>
      </c>
      <c r="F50" s="2">
        <f t="shared" si="8"/>
        <v>58140</v>
      </c>
    </row>
    <row r="51" spans="2:7" ht="15.75" customHeight="1" x14ac:dyDescent="0.25">
      <c r="B51" s="19">
        <v>39448</v>
      </c>
      <c r="C51" s="19">
        <v>39813</v>
      </c>
      <c r="D51" s="42">
        <f t="shared" si="9"/>
        <v>516500</v>
      </c>
      <c r="E51" s="2">
        <f t="shared" si="7"/>
        <v>360</v>
      </c>
      <c r="F51" s="2">
        <f t="shared" si="8"/>
        <v>61980</v>
      </c>
    </row>
    <row r="52" spans="2:7" ht="15.75" customHeight="1" x14ac:dyDescent="0.25">
      <c r="B52" s="19">
        <v>39814</v>
      </c>
      <c r="C52" s="19">
        <v>40178</v>
      </c>
      <c r="D52" s="42">
        <f t="shared" si="9"/>
        <v>556200</v>
      </c>
      <c r="E52" s="2">
        <f t="shared" si="7"/>
        <v>360</v>
      </c>
      <c r="F52" s="2">
        <f t="shared" si="8"/>
        <v>66744</v>
      </c>
    </row>
    <row r="53" spans="2:7" ht="15.75" customHeight="1" x14ac:dyDescent="0.25">
      <c r="B53" s="19">
        <v>40179</v>
      </c>
      <c r="C53" s="19">
        <v>40543</v>
      </c>
      <c r="D53" s="42">
        <f t="shared" si="9"/>
        <v>576500</v>
      </c>
      <c r="E53" s="2">
        <f t="shared" si="7"/>
        <v>360</v>
      </c>
      <c r="F53" s="2">
        <f t="shared" si="8"/>
        <v>69180</v>
      </c>
    </row>
    <row r="54" spans="2:7" ht="15.75" customHeight="1" x14ac:dyDescent="0.25">
      <c r="B54" s="19">
        <v>40544</v>
      </c>
      <c r="C54" s="19">
        <v>40908</v>
      </c>
      <c r="D54" s="42">
        <f t="shared" si="9"/>
        <v>599200</v>
      </c>
      <c r="E54" s="2">
        <f t="shared" si="7"/>
        <v>360</v>
      </c>
      <c r="F54" s="2">
        <f t="shared" si="8"/>
        <v>71904</v>
      </c>
    </row>
    <row r="55" spans="2:7" ht="15.75" customHeight="1" x14ac:dyDescent="0.25">
      <c r="B55" s="19">
        <v>40909</v>
      </c>
      <c r="C55" s="19">
        <v>41274</v>
      </c>
      <c r="D55" s="42">
        <f t="shared" si="9"/>
        <v>634500</v>
      </c>
      <c r="E55" s="2">
        <f t="shared" si="7"/>
        <v>360</v>
      </c>
      <c r="F55" s="2">
        <f t="shared" si="8"/>
        <v>76140</v>
      </c>
    </row>
    <row r="56" spans="2:7" ht="15.75" customHeight="1" x14ac:dyDescent="0.25">
      <c r="B56" s="19">
        <v>41275</v>
      </c>
      <c r="C56" s="19">
        <v>41639</v>
      </c>
      <c r="D56" s="42">
        <f t="shared" si="9"/>
        <v>660000</v>
      </c>
      <c r="E56" s="2">
        <f t="shared" si="7"/>
        <v>360</v>
      </c>
      <c r="F56" s="2">
        <f t="shared" si="8"/>
        <v>79200</v>
      </c>
    </row>
    <row r="57" spans="2:7" ht="15.75" customHeight="1" x14ac:dyDescent="0.25">
      <c r="B57" s="19">
        <v>41640</v>
      </c>
      <c r="C57" s="19">
        <v>42004</v>
      </c>
      <c r="D57" s="42">
        <f t="shared" si="9"/>
        <v>688000</v>
      </c>
      <c r="E57" s="2">
        <f t="shared" si="7"/>
        <v>360</v>
      </c>
      <c r="F57" s="2">
        <f t="shared" si="8"/>
        <v>82560</v>
      </c>
    </row>
    <row r="58" spans="2:7" ht="15.75" customHeight="1" x14ac:dyDescent="0.25">
      <c r="B58" s="19">
        <v>42005</v>
      </c>
      <c r="C58" s="19">
        <v>42369</v>
      </c>
      <c r="D58" s="42">
        <f t="shared" si="9"/>
        <v>718350</v>
      </c>
      <c r="E58" s="2">
        <f t="shared" si="7"/>
        <v>360</v>
      </c>
      <c r="F58" s="2">
        <f t="shared" si="8"/>
        <v>86202</v>
      </c>
    </row>
    <row r="59" spans="2:7" ht="15.75" customHeight="1" x14ac:dyDescent="0.25">
      <c r="B59" s="19">
        <v>42370</v>
      </c>
      <c r="C59" s="19">
        <v>42735</v>
      </c>
      <c r="D59" s="42">
        <f t="shared" si="9"/>
        <v>767155</v>
      </c>
      <c r="E59" s="2">
        <f t="shared" si="7"/>
        <v>360</v>
      </c>
      <c r="F59" s="2">
        <f t="shared" si="8"/>
        <v>92058.6</v>
      </c>
    </row>
    <row r="60" spans="2:7" x14ac:dyDescent="0.25">
      <c r="B60" s="19">
        <v>42736</v>
      </c>
      <c r="C60" s="19">
        <v>43100</v>
      </c>
      <c r="D60" s="42">
        <f t="shared" si="9"/>
        <v>820857</v>
      </c>
      <c r="E60" s="2">
        <f t="shared" si="7"/>
        <v>360</v>
      </c>
      <c r="F60" s="2">
        <f t="shared" si="8"/>
        <v>98502.84</v>
      </c>
    </row>
    <row r="61" spans="2:7" x14ac:dyDescent="0.25">
      <c r="B61" s="19">
        <v>43101</v>
      </c>
      <c r="C61" s="19">
        <v>43159</v>
      </c>
      <c r="D61" s="42">
        <f t="shared" si="9"/>
        <v>137663.39166666666</v>
      </c>
      <c r="E61" s="2">
        <f t="shared" ref="E61" si="10">DAYS360(B61,C61)</f>
        <v>57</v>
      </c>
      <c r="F61" s="2">
        <f t="shared" ref="F61" si="11">(D61*E61*0.12)/360</f>
        <v>2615.6044416666668</v>
      </c>
    </row>
    <row r="62" spans="2:7" x14ac:dyDescent="0.25">
      <c r="B62" s="37" t="s">
        <v>5</v>
      </c>
      <c r="C62" s="37"/>
      <c r="D62" s="37"/>
      <c r="E62" s="37"/>
      <c r="F62" s="23">
        <f>SUM(F46:F61)</f>
        <v>1018525.8310157406</v>
      </c>
      <c r="G62" s="13"/>
    </row>
    <row r="64" spans="2:7" x14ac:dyDescent="0.25">
      <c r="B64" s="1" t="s">
        <v>0</v>
      </c>
      <c r="C64" s="1" t="s">
        <v>1</v>
      </c>
      <c r="D64" s="1" t="s">
        <v>2</v>
      </c>
      <c r="E64" s="1" t="s">
        <v>3</v>
      </c>
      <c r="F64" s="4" t="s">
        <v>8</v>
      </c>
    </row>
    <row r="65" spans="2:13" x14ac:dyDescent="0.25">
      <c r="B65" s="8">
        <v>37743</v>
      </c>
      <c r="C65" s="8">
        <v>43159</v>
      </c>
      <c r="D65" s="7">
        <v>781242</v>
      </c>
      <c r="E65" s="2">
        <f>DAYS360(B65,C65)+1</f>
        <v>5337</v>
      </c>
      <c r="F65" s="2">
        <f>(D65*E65)/720</f>
        <v>5790956.3250000002</v>
      </c>
    </row>
    <row r="66" spans="2:13" x14ac:dyDescent="0.25">
      <c r="B66" s="28" t="s">
        <v>5</v>
      </c>
      <c r="C66" s="29"/>
      <c r="D66" s="29"/>
      <c r="E66" s="30"/>
      <c r="F66" s="3">
        <f>SUM(F65:F65)</f>
        <v>5790956.3250000002</v>
      </c>
    </row>
    <row r="67" spans="2:13" x14ac:dyDescent="0.25">
      <c r="C67" s="15"/>
      <c r="D67" s="15"/>
      <c r="E67" s="15"/>
      <c r="F67" s="15"/>
      <c r="G67" s="15"/>
    </row>
    <row r="68" spans="2:13" x14ac:dyDescent="0.25">
      <c r="C68" s="38" t="s">
        <v>15</v>
      </c>
      <c r="D68" s="39"/>
      <c r="E68" s="39"/>
      <c r="F68" s="39"/>
      <c r="G68" s="40"/>
    </row>
    <row r="69" spans="2:13" x14ac:dyDescent="0.25">
      <c r="B69" s="14"/>
      <c r="C69" s="1" t="s">
        <v>0</v>
      </c>
      <c r="D69" s="1" t="s">
        <v>1</v>
      </c>
      <c r="E69" s="1" t="s">
        <v>2</v>
      </c>
      <c r="F69" s="1" t="s">
        <v>3</v>
      </c>
      <c r="G69" s="9" t="s">
        <v>9</v>
      </c>
    </row>
    <row r="70" spans="2:13" x14ac:dyDescent="0.25">
      <c r="B70" s="14"/>
      <c r="C70" s="8">
        <v>43160</v>
      </c>
      <c r="D70" s="8">
        <v>43465</v>
      </c>
      <c r="E70" s="5">
        <v>781242</v>
      </c>
      <c r="F70" s="2">
        <f>DAYS360(C70,D70)</f>
        <v>300</v>
      </c>
      <c r="G70" s="7">
        <f>(E70/30)*F70</f>
        <v>7812420</v>
      </c>
    </row>
    <row r="71" spans="2:13" x14ac:dyDescent="0.25">
      <c r="B71" s="14"/>
      <c r="C71" s="8">
        <v>43101</v>
      </c>
      <c r="D71" s="8">
        <v>43830</v>
      </c>
      <c r="E71" s="5">
        <v>828116</v>
      </c>
      <c r="F71" s="2">
        <f t="shared" ref="F71:F76" si="12">DAYS360(C71,D71)</f>
        <v>720</v>
      </c>
      <c r="G71" s="7">
        <f t="shared" ref="G71:G76" si="13">(E71/30)*F71</f>
        <v>19874784</v>
      </c>
    </row>
    <row r="72" spans="2:13" x14ac:dyDescent="0.25">
      <c r="B72" s="14"/>
      <c r="C72" s="8">
        <v>43466</v>
      </c>
      <c r="D72" s="8">
        <v>44196</v>
      </c>
      <c r="E72" s="5">
        <v>877803</v>
      </c>
      <c r="F72" s="2">
        <f t="shared" si="12"/>
        <v>720</v>
      </c>
      <c r="G72" s="7">
        <f t="shared" si="13"/>
        <v>21067272</v>
      </c>
    </row>
    <row r="73" spans="2:13" x14ac:dyDescent="0.25">
      <c r="B73" s="14"/>
      <c r="C73" s="8">
        <v>43831</v>
      </c>
      <c r="D73" s="8">
        <v>44561</v>
      </c>
      <c r="E73" s="5">
        <v>908526</v>
      </c>
      <c r="F73" s="2">
        <f t="shared" si="12"/>
        <v>720</v>
      </c>
      <c r="G73" s="7">
        <f t="shared" si="13"/>
        <v>21804624</v>
      </c>
    </row>
    <row r="74" spans="2:13" x14ac:dyDescent="0.25">
      <c r="B74" s="14"/>
      <c r="C74" s="8">
        <v>44197</v>
      </c>
      <c r="D74" s="8">
        <v>44926</v>
      </c>
      <c r="E74" s="5">
        <v>1000000</v>
      </c>
      <c r="F74" s="2">
        <f t="shared" si="12"/>
        <v>720</v>
      </c>
      <c r="G74" s="7">
        <f t="shared" si="13"/>
        <v>24000000</v>
      </c>
    </row>
    <row r="75" spans="2:13" x14ac:dyDescent="0.25">
      <c r="B75" s="14"/>
      <c r="C75" s="8">
        <v>44562</v>
      </c>
      <c r="D75" s="8">
        <v>45291</v>
      </c>
      <c r="E75" s="5">
        <v>1160000</v>
      </c>
      <c r="F75" s="2">
        <f t="shared" si="12"/>
        <v>720</v>
      </c>
      <c r="G75" s="7">
        <f t="shared" si="13"/>
        <v>27840000</v>
      </c>
    </row>
    <row r="76" spans="2:13" x14ac:dyDescent="0.25">
      <c r="B76" s="14"/>
      <c r="C76" s="8">
        <v>44927</v>
      </c>
      <c r="D76" s="8">
        <v>45366</v>
      </c>
      <c r="E76" s="5">
        <v>1300000</v>
      </c>
      <c r="F76" s="2">
        <f t="shared" si="12"/>
        <v>434</v>
      </c>
      <c r="G76" s="7">
        <f t="shared" si="13"/>
        <v>18806666.666666668</v>
      </c>
    </row>
    <row r="77" spans="2:13" x14ac:dyDescent="0.25">
      <c r="B77" s="14"/>
      <c r="C77" s="28" t="s">
        <v>5</v>
      </c>
      <c r="D77" s="29"/>
      <c r="E77" s="29"/>
      <c r="F77" s="30"/>
      <c r="G77" s="10">
        <f>SUM(G70:G76)</f>
        <v>141205766.66666666</v>
      </c>
    </row>
    <row r="78" spans="2:13" x14ac:dyDescent="0.25">
      <c r="B78" s="14"/>
      <c r="M78" t="s">
        <v>10</v>
      </c>
    </row>
    <row r="79" spans="2:13" ht="15" customHeight="1" x14ac:dyDescent="0.25">
      <c r="B79" s="14"/>
      <c r="C79" s="1" t="s">
        <v>0</v>
      </c>
      <c r="D79" s="1" t="s">
        <v>1</v>
      </c>
      <c r="E79" s="1" t="s">
        <v>2</v>
      </c>
      <c r="F79" s="1" t="s">
        <v>3</v>
      </c>
      <c r="G79" s="4" t="s">
        <v>4</v>
      </c>
      <c r="I79" s="24" t="s">
        <v>24</v>
      </c>
      <c r="J79" s="24"/>
      <c r="K79" s="24"/>
    </row>
    <row r="80" spans="2:13" ht="15" customHeight="1" x14ac:dyDescent="0.25">
      <c r="B80" s="14"/>
      <c r="C80" s="8">
        <v>43160</v>
      </c>
      <c r="D80" s="8">
        <v>43465</v>
      </c>
      <c r="E80" s="5">
        <v>869453</v>
      </c>
      <c r="F80" s="2">
        <f t="shared" ref="F80" si="14">DAYS360(C80,D80)</f>
        <v>300</v>
      </c>
      <c r="G80" s="7">
        <f t="shared" ref="G80:G85" si="15">(E80*F80)/360</f>
        <v>724544.16666666663</v>
      </c>
      <c r="I80" s="24"/>
      <c r="J80" s="24"/>
      <c r="K80" s="24"/>
    </row>
    <row r="81" spans="2:11" ht="15" customHeight="1" x14ac:dyDescent="0.25">
      <c r="B81" s="14"/>
      <c r="C81" s="8">
        <v>43466</v>
      </c>
      <c r="D81" s="8">
        <v>43830</v>
      </c>
      <c r="E81" s="5">
        <v>925148</v>
      </c>
      <c r="F81" s="2">
        <f t="shared" ref="F81:F85" si="16">DAYS360(C81,D81)</f>
        <v>360</v>
      </c>
      <c r="G81" s="7">
        <f t="shared" si="15"/>
        <v>925148</v>
      </c>
      <c r="I81" s="24"/>
      <c r="J81" s="24"/>
      <c r="K81" s="24"/>
    </row>
    <row r="82" spans="2:11" ht="15" customHeight="1" x14ac:dyDescent="0.25">
      <c r="B82" s="14"/>
      <c r="C82" s="8">
        <v>43831</v>
      </c>
      <c r="D82" s="8">
        <v>44196</v>
      </c>
      <c r="E82" s="5">
        <v>980657</v>
      </c>
      <c r="F82" s="2">
        <f t="shared" si="16"/>
        <v>360</v>
      </c>
      <c r="G82" s="7">
        <f t="shared" si="15"/>
        <v>980657</v>
      </c>
      <c r="I82" s="24"/>
      <c r="J82" s="24"/>
      <c r="K82" s="24"/>
    </row>
    <row r="83" spans="2:11" ht="15" customHeight="1" x14ac:dyDescent="0.25">
      <c r="B83" s="14"/>
      <c r="C83" s="8">
        <v>44197</v>
      </c>
      <c r="D83" s="8">
        <v>44561</v>
      </c>
      <c r="E83" s="5">
        <v>1014980</v>
      </c>
      <c r="F83" s="2">
        <f t="shared" si="16"/>
        <v>360</v>
      </c>
      <c r="G83" s="7">
        <f t="shared" si="15"/>
        <v>1014980</v>
      </c>
      <c r="I83" s="24"/>
      <c r="J83" s="24"/>
      <c r="K83" s="24"/>
    </row>
    <row r="84" spans="2:11" ht="15" customHeight="1" x14ac:dyDescent="0.25">
      <c r="B84" s="14"/>
      <c r="C84" s="8">
        <v>44562</v>
      </c>
      <c r="D84" s="8">
        <v>44926</v>
      </c>
      <c r="E84" s="5">
        <v>1117172</v>
      </c>
      <c r="F84" s="2">
        <f t="shared" si="16"/>
        <v>360</v>
      </c>
      <c r="G84" s="7">
        <f t="shared" si="15"/>
        <v>1117172</v>
      </c>
      <c r="I84" s="24"/>
      <c r="J84" s="24"/>
      <c r="K84" s="24"/>
    </row>
    <row r="85" spans="2:11" ht="15" customHeight="1" x14ac:dyDescent="0.25">
      <c r="B85" s="14"/>
      <c r="C85" s="8">
        <v>44927</v>
      </c>
      <c r="D85" s="8">
        <v>45291</v>
      </c>
      <c r="E85" s="5">
        <v>1300606</v>
      </c>
      <c r="F85" s="2">
        <f t="shared" si="16"/>
        <v>360</v>
      </c>
      <c r="G85" s="7">
        <f t="shared" si="15"/>
        <v>1300606</v>
      </c>
      <c r="I85" s="24"/>
      <c r="J85" s="24"/>
      <c r="K85" s="24"/>
    </row>
    <row r="86" spans="2:11" x14ac:dyDescent="0.25">
      <c r="B86" s="14"/>
      <c r="C86" s="8">
        <v>45292</v>
      </c>
      <c r="D86" s="8">
        <v>45366</v>
      </c>
      <c r="E86" s="5">
        <v>1462000</v>
      </c>
      <c r="F86" s="2">
        <f>DAYS360(C86,D86)</f>
        <v>74</v>
      </c>
      <c r="G86" s="7">
        <f>(E86*F86)/360</f>
        <v>300522.22222222225</v>
      </c>
    </row>
    <row r="87" spans="2:11" x14ac:dyDescent="0.25">
      <c r="B87" s="14"/>
      <c r="C87" s="28" t="s">
        <v>5</v>
      </c>
      <c r="D87" s="29"/>
      <c r="E87" s="29"/>
      <c r="F87" s="30"/>
      <c r="G87" s="3">
        <f>SUM(G80:G86)</f>
        <v>6363629.3888888881</v>
      </c>
    </row>
    <row r="89" spans="2:11" x14ac:dyDescent="0.25">
      <c r="C89" s="1" t="s">
        <v>0</v>
      </c>
      <c r="D89" s="1" t="s">
        <v>1</v>
      </c>
      <c r="E89" s="1" t="s">
        <v>2</v>
      </c>
      <c r="F89" s="1" t="s">
        <v>3</v>
      </c>
      <c r="G89" s="4" t="s">
        <v>6</v>
      </c>
    </row>
    <row r="90" spans="2:11" x14ac:dyDescent="0.25">
      <c r="C90" s="8">
        <v>43160</v>
      </c>
      <c r="D90" s="8">
        <v>43465</v>
      </c>
      <c r="E90" s="5">
        <v>869453</v>
      </c>
      <c r="F90" s="2">
        <f t="shared" ref="F90:F96" si="17">DAYS360(C90,D90)</f>
        <v>300</v>
      </c>
      <c r="G90" s="7">
        <f t="shared" ref="G90:G96" si="18">(E90*F90)/360</f>
        <v>724544.16666666663</v>
      </c>
    </row>
    <row r="91" spans="2:11" x14ac:dyDescent="0.25">
      <c r="C91" s="8">
        <v>43466</v>
      </c>
      <c r="D91" s="8">
        <v>43830</v>
      </c>
      <c r="E91" s="5">
        <v>925148</v>
      </c>
      <c r="F91" s="2">
        <f t="shared" si="17"/>
        <v>360</v>
      </c>
      <c r="G91" s="7">
        <f t="shared" si="18"/>
        <v>925148</v>
      </c>
    </row>
    <row r="92" spans="2:11" x14ac:dyDescent="0.25">
      <c r="C92" s="8">
        <v>43831</v>
      </c>
      <c r="D92" s="8">
        <v>44196</v>
      </c>
      <c r="E92" s="5">
        <v>980657</v>
      </c>
      <c r="F92" s="2">
        <f t="shared" si="17"/>
        <v>360</v>
      </c>
      <c r="G92" s="7">
        <f t="shared" si="18"/>
        <v>980657</v>
      </c>
    </row>
    <row r="93" spans="2:11" x14ac:dyDescent="0.25">
      <c r="C93" s="8">
        <v>44197</v>
      </c>
      <c r="D93" s="8">
        <v>44561</v>
      </c>
      <c r="E93" s="5">
        <v>1014980</v>
      </c>
      <c r="F93" s="2">
        <f t="shared" si="17"/>
        <v>360</v>
      </c>
      <c r="G93" s="7">
        <f t="shared" si="18"/>
        <v>1014980</v>
      </c>
    </row>
    <row r="94" spans="2:11" x14ac:dyDescent="0.25">
      <c r="C94" s="8">
        <v>44562</v>
      </c>
      <c r="D94" s="8">
        <v>44926</v>
      </c>
      <c r="E94" s="5">
        <v>1117172</v>
      </c>
      <c r="F94" s="2">
        <f t="shared" si="17"/>
        <v>360</v>
      </c>
      <c r="G94" s="7">
        <f t="shared" si="18"/>
        <v>1117172</v>
      </c>
    </row>
    <row r="95" spans="2:11" x14ac:dyDescent="0.25">
      <c r="C95" s="8">
        <v>44927</v>
      </c>
      <c r="D95" s="8">
        <v>45291</v>
      </c>
      <c r="E95" s="5">
        <v>1300606</v>
      </c>
      <c r="F95" s="2">
        <f t="shared" si="17"/>
        <v>360</v>
      </c>
      <c r="G95" s="7">
        <f t="shared" si="18"/>
        <v>1300606</v>
      </c>
    </row>
    <row r="96" spans="2:11" ht="14.25" customHeight="1" x14ac:dyDescent="0.25">
      <c r="C96" s="8">
        <v>45292</v>
      </c>
      <c r="D96" s="8">
        <v>45366</v>
      </c>
      <c r="E96" s="5">
        <v>1462000</v>
      </c>
      <c r="F96" s="2">
        <f t="shared" si="17"/>
        <v>74</v>
      </c>
      <c r="G96" s="7">
        <f t="shared" si="18"/>
        <v>300522.22222222225</v>
      </c>
    </row>
    <row r="97" spans="3:7" x14ac:dyDescent="0.25">
      <c r="C97" s="28" t="s">
        <v>5</v>
      </c>
      <c r="D97" s="29"/>
      <c r="E97" s="29"/>
      <c r="F97" s="30"/>
      <c r="G97" s="3">
        <f>SUM(G90:G96)</f>
        <v>6363629.3888888881</v>
      </c>
    </row>
    <row r="99" spans="3:7" x14ac:dyDescent="0.25">
      <c r="C99" s="1" t="s">
        <v>0</v>
      </c>
      <c r="D99" s="1" t="s">
        <v>1</v>
      </c>
      <c r="E99" s="1" t="s">
        <v>6</v>
      </c>
      <c r="F99" s="1" t="s">
        <v>3</v>
      </c>
      <c r="G99" s="4" t="s">
        <v>7</v>
      </c>
    </row>
    <row r="100" spans="3:7" x14ac:dyDescent="0.25">
      <c r="C100" s="8">
        <v>43160</v>
      </c>
      <c r="D100" s="8">
        <v>43465</v>
      </c>
      <c r="E100" s="22">
        <f>+G90</f>
        <v>724544.16666666663</v>
      </c>
      <c r="F100" s="2">
        <f t="shared" ref="F100:F106" si="19">DAYS360(C100,D100)</f>
        <v>300</v>
      </c>
      <c r="G100" s="2">
        <f t="shared" ref="G100:G106" si="20">(E100*F100*0.12)/360</f>
        <v>72454.416666666672</v>
      </c>
    </row>
    <row r="101" spans="3:7" x14ac:dyDescent="0.25">
      <c r="C101" s="8">
        <v>43466</v>
      </c>
      <c r="D101" s="8">
        <v>43830</v>
      </c>
      <c r="E101" s="22">
        <f t="shared" ref="E101:E106" si="21">+G91</f>
        <v>925148</v>
      </c>
      <c r="F101" s="2">
        <f t="shared" si="19"/>
        <v>360</v>
      </c>
      <c r="G101" s="2">
        <f t="shared" si="20"/>
        <v>111017.76000000001</v>
      </c>
    </row>
    <row r="102" spans="3:7" x14ac:dyDescent="0.25">
      <c r="C102" s="8">
        <v>43831</v>
      </c>
      <c r="D102" s="8">
        <v>44196</v>
      </c>
      <c r="E102" s="22">
        <f t="shared" si="21"/>
        <v>980657</v>
      </c>
      <c r="F102" s="2">
        <f t="shared" si="19"/>
        <v>360</v>
      </c>
      <c r="G102" s="2">
        <f t="shared" si="20"/>
        <v>117678.84</v>
      </c>
    </row>
    <row r="103" spans="3:7" x14ac:dyDescent="0.25">
      <c r="C103" s="8">
        <v>44197</v>
      </c>
      <c r="D103" s="8">
        <v>44561</v>
      </c>
      <c r="E103" s="22">
        <f t="shared" si="21"/>
        <v>1014980</v>
      </c>
      <c r="F103" s="2">
        <f t="shared" si="19"/>
        <v>360</v>
      </c>
      <c r="G103" s="2">
        <f t="shared" si="20"/>
        <v>121797.6</v>
      </c>
    </row>
    <row r="104" spans="3:7" x14ac:dyDescent="0.25">
      <c r="C104" s="8">
        <v>44562</v>
      </c>
      <c r="D104" s="8">
        <v>44926</v>
      </c>
      <c r="E104" s="22">
        <f t="shared" si="21"/>
        <v>1117172</v>
      </c>
      <c r="F104" s="2">
        <f t="shared" si="19"/>
        <v>360</v>
      </c>
      <c r="G104" s="2">
        <f t="shared" si="20"/>
        <v>134060.63999999998</v>
      </c>
    </row>
    <row r="105" spans="3:7" x14ac:dyDescent="0.25">
      <c r="C105" s="8">
        <v>44927</v>
      </c>
      <c r="D105" s="8">
        <v>45291</v>
      </c>
      <c r="E105" s="22">
        <f t="shared" si="21"/>
        <v>1300606</v>
      </c>
      <c r="F105" s="2">
        <f t="shared" si="19"/>
        <v>360</v>
      </c>
      <c r="G105" s="2">
        <f t="shared" si="20"/>
        <v>156072.72</v>
      </c>
    </row>
    <row r="106" spans="3:7" x14ac:dyDescent="0.25">
      <c r="C106" s="8">
        <v>45292</v>
      </c>
      <c r="D106" s="8">
        <v>45366</v>
      </c>
      <c r="E106" s="22">
        <f t="shared" si="21"/>
        <v>300522.22222222225</v>
      </c>
      <c r="F106" s="2">
        <f t="shared" si="19"/>
        <v>74</v>
      </c>
      <c r="G106" s="2">
        <f t="shared" si="20"/>
        <v>7412.8814814814823</v>
      </c>
    </row>
    <row r="107" spans="3:7" x14ac:dyDescent="0.25">
      <c r="C107" s="28" t="s">
        <v>5</v>
      </c>
      <c r="D107" s="29"/>
      <c r="E107" s="29"/>
      <c r="F107" s="30"/>
      <c r="G107" s="3">
        <f>SUM(G100:G106)</f>
        <v>720494.85814814817</v>
      </c>
    </row>
    <row r="109" spans="3:7" x14ac:dyDescent="0.25">
      <c r="C109" s="31" t="s">
        <v>20</v>
      </c>
      <c r="D109" s="31"/>
      <c r="E109" s="31"/>
      <c r="F109" s="31"/>
      <c r="G109" s="31"/>
    </row>
    <row r="110" spans="3:7" x14ac:dyDescent="0.25">
      <c r="C110" s="32" t="s">
        <v>11</v>
      </c>
      <c r="D110" s="32"/>
      <c r="E110" s="32" t="s">
        <v>21</v>
      </c>
      <c r="F110" s="32"/>
      <c r="G110" s="16" t="s">
        <v>12</v>
      </c>
    </row>
    <row r="111" spans="3:7" x14ac:dyDescent="0.25">
      <c r="C111" s="33">
        <f>+E70/30</f>
        <v>26041.4</v>
      </c>
      <c r="D111" s="34"/>
      <c r="E111" s="35">
        <v>180</v>
      </c>
      <c r="F111" s="35"/>
      <c r="G111" s="17">
        <f>C111*E111</f>
        <v>4687452</v>
      </c>
    </row>
    <row r="112" spans="3:7" x14ac:dyDescent="0.25">
      <c r="C112" s="43"/>
      <c r="D112" s="44"/>
      <c r="E112" s="45"/>
      <c r="F112" s="45"/>
    </row>
    <row r="113" spans="3:10" x14ac:dyDescent="0.25">
      <c r="C113" s="46" t="s">
        <v>22</v>
      </c>
      <c r="D113" s="46"/>
      <c r="E113" s="46"/>
      <c r="F113" s="46"/>
      <c r="G113" s="46"/>
    </row>
    <row r="114" spans="3:10" x14ac:dyDescent="0.25">
      <c r="C114" s="47" t="s">
        <v>0</v>
      </c>
      <c r="D114" s="47" t="s">
        <v>1</v>
      </c>
      <c r="E114" s="47" t="s">
        <v>2</v>
      </c>
      <c r="F114" s="47" t="s">
        <v>3</v>
      </c>
      <c r="G114" s="48" t="s">
        <v>23</v>
      </c>
    </row>
    <row r="115" spans="3:10" x14ac:dyDescent="0.25">
      <c r="C115" s="49">
        <v>38763</v>
      </c>
      <c r="D115" s="49">
        <v>39127</v>
      </c>
      <c r="E115" s="50">
        <v>433700</v>
      </c>
      <c r="F115" s="51">
        <f>DAYS360(C115,D115)+1</f>
        <v>360</v>
      </c>
      <c r="G115" s="51">
        <f t="shared" ref="G115:G127" si="22">(E115/30)*F115</f>
        <v>5204400</v>
      </c>
    </row>
    <row r="116" spans="3:10" x14ac:dyDescent="0.25">
      <c r="C116" s="49">
        <v>39128</v>
      </c>
      <c r="D116" s="49">
        <v>39492</v>
      </c>
      <c r="E116" s="50">
        <v>461500</v>
      </c>
      <c r="F116" s="51">
        <f t="shared" ref="F116:F127" si="23">DAYS360(C116,D116)+1</f>
        <v>360</v>
      </c>
      <c r="G116" s="51">
        <f t="shared" si="22"/>
        <v>5538000</v>
      </c>
    </row>
    <row r="117" spans="3:10" x14ac:dyDescent="0.25">
      <c r="C117" s="49">
        <v>39493</v>
      </c>
      <c r="D117" s="49">
        <v>39858</v>
      </c>
      <c r="E117" s="50">
        <v>496900</v>
      </c>
      <c r="F117" s="51">
        <f t="shared" si="23"/>
        <v>360</v>
      </c>
      <c r="G117" s="51">
        <f t="shared" si="22"/>
        <v>5962800</v>
      </c>
      <c r="I117" s="24" t="s">
        <v>25</v>
      </c>
      <c r="J117" s="24"/>
    </row>
    <row r="118" spans="3:10" x14ac:dyDescent="0.25">
      <c r="C118" s="49">
        <v>39859</v>
      </c>
      <c r="D118" s="49">
        <v>40223</v>
      </c>
      <c r="E118" s="50">
        <v>515000</v>
      </c>
      <c r="F118" s="51">
        <f t="shared" si="23"/>
        <v>360</v>
      </c>
      <c r="G118" s="51">
        <f t="shared" si="22"/>
        <v>6180000</v>
      </c>
      <c r="I118" s="24"/>
      <c r="J118" s="24"/>
    </row>
    <row r="119" spans="3:10" x14ac:dyDescent="0.25">
      <c r="C119" s="49">
        <v>40224</v>
      </c>
      <c r="D119" s="49">
        <v>40588</v>
      </c>
      <c r="E119" s="50">
        <v>535600</v>
      </c>
      <c r="F119" s="51">
        <f t="shared" si="23"/>
        <v>360</v>
      </c>
      <c r="G119" s="51">
        <f t="shared" si="22"/>
        <v>6427200</v>
      </c>
      <c r="I119" s="24"/>
      <c r="J119" s="24"/>
    </row>
    <row r="120" spans="3:10" x14ac:dyDescent="0.25">
      <c r="C120" s="49">
        <v>40589</v>
      </c>
      <c r="D120" s="49">
        <v>40953</v>
      </c>
      <c r="E120" s="50">
        <v>566700</v>
      </c>
      <c r="F120" s="51">
        <f t="shared" si="23"/>
        <v>360</v>
      </c>
      <c r="G120" s="51">
        <f t="shared" si="22"/>
        <v>6800400</v>
      </c>
      <c r="I120" s="24"/>
      <c r="J120" s="24"/>
    </row>
    <row r="121" spans="3:10" x14ac:dyDescent="0.25">
      <c r="C121" s="49">
        <v>40954</v>
      </c>
      <c r="D121" s="49">
        <v>41319</v>
      </c>
      <c r="E121" s="50">
        <v>589700</v>
      </c>
      <c r="F121" s="51">
        <f t="shared" si="23"/>
        <v>360</v>
      </c>
      <c r="G121" s="51">
        <f t="shared" si="22"/>
        <v>7076400</v>
      </c>
      <c r="I121" s="24"/>
      <c r="J121" s="24"/>
    </row>
    <row r="122" spans="3:10" x14ac:dyDescent="0.25">
      <c r="C122" s="49">
        <v>41320</v>
      </c>
      <c r="D122" s="49">
        <v>41684</v>
      </c>
      <c r="E122" s="50">
        <v>616000</v>
      </c>
      <c r="F122" s="51">
        <f t="shared" si="23"/>
        <v>360</v>
      </c>
      <c r="G122" s="51">
        <f t="shared" si="22"/>
        <v>7392000</v>
      </c>
    </row>
    <row r="123" spans="3:10" x14ac:dyDescent="0.25">
      <c r="C123" s="49">
        <v>41685</v>
      </c>
      <c r="D123" s="49">
        <v>42049</v>
      </c>
      <c r="E123" s="50">
        <v>644350</v>
      </c>
      <c r="F123" s="51">
        <f t="shared" si="23"/>
        <v>360</v>
      </c>
      <c r="G123" s="51">
        <f t="shared" si="22"/>
        <v>7732200</v>
      </c>
    </row>
    <row r="124" spans="3:10" x14ac:dyDescent="0.25">
      <c r="C124" s="49">
        <v>42050</v>
      </c>
      <c r="D124" s="49">
        <v>42414</v>
      </c>
      <c r="E124" s="50">
        <v>689455</v>
      </c>
      <c r="F124" s="51">
        <f t="shared" si="23"/>
        <v>360</v>
      </c>
      <c r="G124" s="51">
        <f t="shared" si="22"/>
        <v>8273460</v>
      </c>
    </row>
    <row r="125" spans="3:10" x14ac:dyDescent="0.25">
      <c r="C125" s="49">
        <v>42415</v>
      </c>
      <c r="D125" s="49">
        <v>42780</v>
      </c>
      <c r="E125" s="50">
        <v>737717</v>
      </c>
      <c r="F125" s="51">
        <f t="shared" si="23"/>
        <v>360</v>
      </c>
      <c r="G125" s="51">
        <f t="shared" si="22"/>
        <v>8852604</v>
      </c>
    </row>
    <row r="126" spans="3:10" x14ac:dyDescent="0.25">
      <c r="C126" s="49">
        <v>42781</v>
      </c>
      <c r="D126" s="49">
        <v>43145</v>
      </c>
      <c r="E126" s="50">
        <v>781242</v>
      </c>
      <c r="F126" s="51">
        <f t="shared" si="23"/>
        <v>360</v>
      </c>
      <c r="G126" s="51">
        <f t="shared" si="22"/>
        <v>9374904</v>
      </c>
    </row>
    <row r="127" spans="3:10" x14ac:dyDescent="0.25">
      <c r="C127" s="49">
        <v>43146</v>
      </c>
      <c r="D127" s="49">
        <v>43159</v>
      </c>
      <c r="E127" s="50">
        <v>828116</v>
      </c>
      <c r="F127" s="51">
        <f t="shared" si="23"/>
        <v>14</v>
      </c>
      <c r="G127" s="51">
        <f t="shared" si="22"/>
        <v>386454.1333333333</v>
      </c>
    </row>
    <row r="128" spans="3:10" x14ac:dyDescent="0.25">
      <c r="C128" s="46" t="s">
        <v>5</v>
      </c>
      <c r="D128" s="46"/>
      <c r="E128" s="46"/>
      <c r="F128" s="46"/>
      <c r="G128" s="52">
        <f>SUM(G115:G127)</f>
        <v>85200822.13333334</v>
      </c>
    </row>
    <row r="129" spans="3:7" x14ac:dyDescent="0.25">
      <c r="C129" s="43"/>
      <c r="D129" s="44"/>
      <c r="E129" s="45"/>
      <c r="F129" s="45"/>
    </row>
    <row r="130" spans="3:7" x14ac:dyDescent="0.25">
      <c r="C130" s="11"/>
      <c r="D130" s="11"/>
      <c r="E130" s="11"/>
      <c r="F130" s="11"/>
      <c r="G130" s="13"/>
    </row>
    <row r="131" spans="3:7" x14ac:dyDescent="0.25">
      <c r="C131" s="25" t="s">
        <v>13</v>
      </c>
      <c r="D131" s="26"/>
      <c r="E131" s="26"/>
      <c r="F131" s="27"/>
      <c r="G131" s="12">
        <f>G128+G111+G107+G97+G87+G77+F66+F62+F43+F24</f>
        <v>268723341.26416385</v>
      </c>
    </row>
  </sheetData>
  <mergeCells count="22">
    <mergeCell ref="C5:G5"/>
    <mergeCell ref="B24:E24"/>
    <mergeCell ref="C77:F77"/>
    <mergeCell ref="B43:E43"/>
    <mergeCell ref="C87:F87"/>
    <mergeCell ref="C68:G68"/>
    <mergeCell ref="B62:E62"/>
    <mergeCell ref="B66:E66"/>
    <mergeCell ref="I79:K85"/>
    <mergeCell ref="C131:F131"/>
    <mergeCell ref="C97:F97"/>
    <mergeCell ref="C109:G109"/>
    <mergeCell ref="C110:D110"/>
    <mergeCell ref="E110:F110"/>
    <mergeCell ref="C111:D111"/>
    <mergeCell ref="E111:F111"/>
    <mergeCell ref="C107:F107"/>
    <mergeCell ref="C113:G113"/>
    <mergeCell ref="C128:F128"/>
    <mergeCell ref="I117:J121"/>
    <mergeCell ref="I22:J26"/>
    <mergeCell ref="I6:L16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C1:M41"/>
  <sheetViews>
    <sheetView tabSelected="1" workbookViewId="0">
      <selection activeCell="G34" sqref="G34"/>
    </sheetView>
  </sheetViews>
  <sheetFormatPr baseColWidth="10" defaultColWidth="11.42578125" defaultRowHeight="15" x14ac:dyDescent="0.25"/>
  <cols>
    <col min="1" max="1" width="10.28515625" customWidth="1"/>
    <col min="2" max="2" width="6.7109375" customWidth="1"/>
    <col min="4" max="4" width="15" customWidth="1"/>
    <col min="5" max="5" width="22.5703125" customWidth="1"/>
    <col min="6" max="6" width="18.85546875" customWidth="1"/>
    <col min="7" max="7" width="20.140625" customWidth="1"/>
    <col min="8" max="8" width="16.5703125" customWidth="1"/>
  </cols>
  <sheetData>
    <row r="1" spans="3:13" x14ac:dyDescent="0.25">
      <c r="C1" s="36" t="s">
        <v>17</v>
      </c>
      <c r="D1" s="36"/>
      <c r="E1" s="36"/>
      <c r="F1" s="36"/>
      <c r="G1" s="36"/>
    </row>
    <row r="2" spans="3:13" x14ac:dyDescent="0.25">
      <c r="M2" s="18"/>
    </row>
    <row r="3" spans="3:13" ht="15" customHeight="1" x14ac:dyDescent="0.25">
      <c r="C3" s="1" t="s">
        <v>0</v>
      </c>
      <c r="D3" s="1" t="s">
        <v>1</v>
      </c>
      <c r="E3" s="1" t="s">
        <v>2</v>
      </c>
      <c r="F3" s="1" t="s">
        <v>3</v>
      </c>
      <c r="G3" s="4" t="s">
        <v>14</v>
      </c>
      <c r="I3" s="41" t="s">
        <v>27</v>
      </c>
      <c r="J3" s="41"/>
      <c r="K3" s="41"/>
      <c r="L3" s="41"/>
    </row>
    <row r="4" spans="3:13" x14ac:dyDescent="0.25">
      <c r="C4" s="19">
        <v>41382</v>
      </c>
      <c r="D4" s="19">
        <v>41639</v>
      </c>
      <c r="E4" s="6">
        <v>660000</v>
      </c>
      <c r="F4" s="2">
        <f t="shared" ref="F4:F8" si="0">DAYS360(C4,D4)</f>
        <v>253</v>
      </c>
      <c r="G4" s="7">
        <f t="shared" ref="G4:G8" si="1">(E4*F4)/360</f>
        <v>463833.33333333331</v>
      </c>
      <c r="I4" s="41"/>
      <c r="J4" s="41"/>
      <c r="K4" s="41"/>
      <c r="L4" s="41"/>
    </row>
    <row r="5" spans="3:13" x14ac:dyDescent="0.25">
      <c r="C5" s="19">
        <v>41640</v>
      </c>
      <c r="D5" s="19">
        <v>42004</v>
      </c>
      <c r="E5" s="6">
        <v>688000</v>
      </c>
      <c r="F5" s="2">
        <f t="shared" si="0"/>
        <v>360</v>
      </c>
      <c r="G5" s="7">
        <f t="shared" si="1"/>
        <v>688000</v>
      </c>
      <c r="I5" s="41"/>
      <c r="J5" s="41"/>
      <c r="K5" s="41"/>
      <c r="L5" s="41"/>
    </row>
    <row r="6" spans="3:13" x14ac:dyDescent="0.25">
      <c r="C6" s="19">
        <v>42005</v>
      </c>
      <c r="D6" s="19">
        <v>42369</v>
      </c>
      <c r="E6" s="6">
        <v>718350</v>
      </c>
      <c r="F6" s="2">
        <f t="shared" si="0"/>
        <v>360</v>
      </c>
      <c r="G6" s="7">
        <f t="shared" si="1"/>
        <v>718350</v>
      </c>
      <c r="I6" s="41"/>
      <c r="J6" s="41"/>
      <c r="K6" s="41"/>
      <c r="L6" s="41"/>
    </row>
    <row r="7" spans="3:13" x14ac:dyDescent="0.25">
      <c r="C7" s="19">
        <v>42370</v>
      </c>
      <c r="D7" s="19">
        <v>42735</v>
      </c>
      <c r="E7" s="6">
        <v>767155</v>
      </c>
      <c r="F7" s="2">
        <f t="shared" si="0"/>
        <v>360</v>
      </c>
      <c r="G7" s="7">
        <f t="shared" si="1"/>
        <v>767155</v>
      </c>
      <c r="I7" s="41"/>
      <c r="J7" s="41"/>
      <c r="K7" s="41"/>
      <c r="L7" s="41"/>
    </row>
    <row r="8" spans="3:13" x14ac:dyDescent="0.25">
      <c r="C8" s="19">
        <v>42736</v>
      </c>
      <c r="D8" s="19">
        <v>42795</v>
      </c>
      <c r="E8" s="6">
        <v>820857</v>
      </c>
      <c r="F8" s="2">
        <f t="shared" si="0"/>
        <v>60</v>
      </c>
      <c r="G8" s="7">
        <f t="shared" si="1"/>
        <v>136809.5</v>
      </c>
      <c r="I8" s="41"/>
      <c r="J8" s="41"/>
      <c r="K8" s="41"/>
      <c r="L8" s="41"/>
    </row>
    <row r="9" spans="3:13" x14ac:dyDescent="0.25">
      <c r="C9" s="37" t="s">
        <v>5</v>
      </c>
      <c r="D9" s="37"/>
      <c r="E9" s="37"/>
      <c r="F9" s="37"/>
      <c r="G9" s="3">
        <f>SUM(G4:G8)</f>
        <v>2774147.833333333</v>
      </c>
      <c r="I9" s="41"/>
      <c r="J9" s="41"/>
      <c r="K9" s="41"/>
      <c r="L9" s="41"/>
    </row>
    <row r="10" spans="3:13" x14ac:dyDescent="0.25">
      <c r="I10" s="41"/>
      <c r="J10" s="41"/>
      <c r="K10" s="41"/>
      <c r="L10" s="41"/>
    </row>
    <row r="11" spans="3:13" x14ac:dyDescent="0.25">
      <c r="C11" s="1" t="s">
        <v>0</v>
      </c>
      <c r="D11" s="1" t="s">
        <v>1</v>
      </c>
      <c r="E11" s="1" t="s">
        <v>2</v>
      </c>
      <c r="F11" s="1" t="s">
        <v>3</v>
      </c>
      <c r="G11" s="4" t="s">
        <v>6</v>
      </c>
      <c r="I11" s="41"/>
      <c r="J11" s="41"/>
      <c r="K11" s="41"/>
      <c r="L11" s="41"/>
    </row>
    <row r="12" spans="3:13" x14ac:dyDescent="0.25">
      <c r="C12" s="19">
        <v>41382</v>
      </c>
      <c r="D12" s="19">
        <v>41639</v>
      </c>
      <c r="E12" s="6">
        <v>660000</v>
      </c>
      <c r="F12" s="2">
        <f t="shared" ref="F12:F16" si="2">DAYS360(C12,D12)</f>
        <v>253</v>
      </c>
      <c r="G12" s="7">
        <f t="shared" ref="G12:G16" si="3">(E12*F12)/360</f>
        <v>463833.33333333331</v>
      </c>
      <c r="I12" s="41"/>
      <c r="J12" s="41"/>
      <c r="K12" s="41"/>
      <c r="L12" s="41"/>
    </row>
    <row r="13" spans="3:13" x14ac:dyDescent="0.25">
      <c r="C13" s="19">
        <v>41640</v>
      </c>
      <c r="D13" s="19">
        <v>42004</v>
      </c>
      <c r="E13" s="6">
        <v>688000</v>
      </c>
      <c r="F13" s="2">
        <f t="shared" si="2"/>
        <v>360</v>
      </c>
      <c r="G13" s="7">
        <f t="shared" si="3"/>
        <v>688000</v>
      </c>
      <c r="I13" s="41"/>
      <c r="J13" s="41"/>
      <c r="K13" s="41"/>
      <c r="L13" s="41"/>
    </row>
    <row r="14" spans="3:13" x14ac:dyDescent="0.25">
      <c r="C14" s="19">
        <v>42005</v>
      </c>
      <c r="D14" s="19">
        <v>42369</v>
      </c>
      <c r="E14" s="6">
        <v>718350</v>
      </c>
      <c r="F14" s="2">
        <f t="shared" si="2"/>
        <v>360</v>
      </c>
      <c r="G14" s="7">
        <f t="shared" si="3"/>
        <v>718350</v>
      </c>
      <c r="I14" s="41"/>
      <c r="J14" s="41"/>
      <c r="K14" s="41"/>
      <c r="L14" s="41"/>
    </row>
    <row r="15" spans="3:13" x14ac:dyDescent="0.25">
      <c r="C15" s="19">
        <v>42370</v>
      </c>
      <c r="D15" s="19">
        <v>42735</v>
      </c>
      <c r="E15" s="6">
        <v>767155</v>
      </c>
      <c r="F15" s="2">
        <f t="shared" si="2"/>
        <v>360</v>
      </c>
      <c r="G15" s="7">
        <f t="shared" si="3"/>
        <v>767155</v>
      </c>
      <c r="I15" s="41"/>
      <c r="J15" s="41"/>
      <c r="K15" s="41"/>
      <c r="L15" s="41"/>
    </row>
    <row r="16" spans="3:13" x14ac:dyDescent="0.25">
      <c r="C16" s="19">
        <v>42736</v>
      </c>
      <c r="D16" s="19">
        <v>42795</v>
      </c>
      <c r="E16" s="6">
        <v>820857</v>
      </c>
      <c r="F16" s="2">
        <f t="shared" si="2"/>
        <v>60</v>
      </c>
      <c r="G16" s="7">
        <f t="shared" si="3"/>
        <v>136809.5</v>
      </c>
      <c r="I16" s="41"/>
      <c r="J16" s="41"/>
      <c r="K16" s="41"/>
      <c r="L16" s="41"/>
    </row>
    <row r="17" spans="3:12" x14ac:dyDescent="0.25">
      <c r="C17" s="37" t="s">
        <v>5</v>
      </c>
      <c r="D17" s="37"/>
      <c r="E17" s="37"/>
      <c r="F17" s="37"/>
      <c r="G17" s="3">
        <f>SUM(G12:G16)</f>
        <v>2774147.833333333</v>
      </c>
      <c r="I17" s="41"/>
      <c r="J17" s="41"/>
      <c r="K17" s="41"/>
      <c r="L17" s="41"/>
    </row>
    <row r="18" spans="3:12" x14ac:dyDescent="0.25">
      <c r="C18" s="11"/>
      <c r="D18" s="11"/>
      <c r="E18" s="11"/>
      <c r="F18" s="11"/>
      <c r="G18" s="13"/>
      <c r="I18" s="41"/>
      <c r="J18" s="41"/>
      <c r="K18" s="41"/>
      <c r="L18" s="41"/>
    </row>
    <row r="19" spans="3:12" x14ac:dyDescent="0.25">
      <c r="C19" s="1" t="s">
        <v>0</v>
      </c>
      <c r="D19" s="1" t="s">
        <v>1</v>
      </c>
      <c r="E19" s="1" t="s">
        <v>6</v>
      </c>
      <c r="F19" s="1" t="s">
        <v>3</v>
      </c>
      <c r="G19" s="4" t="s">
        <v>7</v>
      </c>
      <c r="I19" s="41"/>
      <c r="J19" s="41"/>
      <c r="K19" s="41"/>
      <c r="L19" s="41"/>
    </row>
    <row r="20" spans="3:12" x14ac:dyDescent="0.25">
      <c r="C20" s="19">
        <v>41382</v>
      </c>
      <c r="D20" s="19">
        <v>41639</v>
      </c>
      <c r="E20" s="42">
        <f>+G12</f>
        <v>463833.33333333331</v>
      </c>
      <c r="F20" s="2">
        <f t="shared" ref="F20:F24" si="4">DAYS360(C20,D20)</f>
        <v>253</v>
      </c>
      <c r="G20" s="2">
        <f t="shared" ref="G20:G24" si="5">(E20*F20*0.12)/360</f>
        <v>39116.611111111109</v>
      </c>
    </row>
    <row r="21" spans="3:12" x14ac:dyDescent="0.25">
      <c r="C21" s="19">
        <v>41640</v>
      </c>
      <c r="D21" s="19">
        <v>42004</v>
      </c>
      <c r="E21" s="42">
        <f>+G13</f>
        <v>688000</v>
      </c>
      <c r="F21" s="2">
        <f t="shared" si="4"/>
        <v>360</v>
      </c>
      <c r="G21" s="2">
        <f t="shared" si="5"/>
        <v>82560</v>
      </c>
      <c r="I21" s="41" t="s">
        <v>16</v>
      </c>
      <c r="J21" s="41"/>
      <c r="K21" s="41"/>
      <c r="L21" s="41"/>
    </row>
    <row r="22" spans="3:12" x14ac:dyDescent="0.25">
      <c r="C22" s="19">
        <v>42005</v>
      </c>
      <c r="D22" s="19">
        <v>42369</v>
      </c>
      <c r="E22" s="42">
        <f>+G14</f>
        <v>718350</v>
      </c>
      <c r="F22" s="2">
        <f t="shared" si="4"/>
        <v>360</v>
      </c>
      <c r="G22" s="2">
        <f t="shared" si="5"/>
        <v>86202</v>
      </c>
      <c r="I22" s="41"/>
      <c r="J22" s="41"/>
      <c r="K22" s="41"/>
      <c r="L22" s="41"/>
    </row>
    <row r="23" spans="3:12" x14ac:dyDescent="0.25">
      <c r="C23" s="19">
        <v>42370</v>
      </c>
      <c r="D23" s="19">
        <v>42735</v>
      </c>
      <c r="E23" s="42">
        <f>+G15</f>
        <v>767155</v>
      </c>
      <c r="F23" s="2">
        <f t="shared" si="4"/>
        <v>360</v>
      </c>
      <c r="G23" s="2">
        <f t="shared" si="5"/>
        <v>92058.6</v>
      </c>
      <c r="I23" s="41"/>
      <c r="J23" s="41"/>
      <c r="K23" s="41"/>
      <c r="L23" s="41"/>
    </row>
    <row r="24" spans="3:12" x14ac:dyDescent="0.25">
      <c r="C24" s="19">
        <v>42736</v>
      </c>
      <c r="D24" s="19">
        <v>42795</v>
      </c>
      <c r="E24" s="42">
        <f>+G16</f>
        <v>136809.5</v>
      </c>
      <c r="F24" s="2">
        <f t="shared" si="4"/>
        <v>60</v>
      </c>
      <c r="G24" s="2">
        <f t="shared" si="5"/>
        <v>2736.1899999999996</v>
      </c>
      <c r="I24" s="41"/>
      <c r="J24" s="41"/>
      <c r="K24" s="41"/>
      <c r="L24" s="41"/>
    </row>
    <row r="25" spans="3:12" x14ac:dyDescent="0.25">
      <c r="C25" s="37" t="s">
        <v>5</v>
      </c>
      <c r="D25" s="37"/>
      <c r="E25" s="37"/>
      <c r="F25" s="37"/>
      <c r="G25" s="23">
        <f>SUM(G20:G24)</f>
        <v>302673.4011111111</v>
      </c>
      <c r="H25" s="13"/>
      <c r="I25" s="41"/>
      <c r="J25" s="41"/>
      <c r="K25" s="41"/>
      <c r="L25" s="41"/>
    </row>
    <row r="27" spans="3:12" x14ac:dyDescent="0.25">
      <c r="C27" s="1" t="s">
        <v>0</v>
      </c>
      <c r="D27" s="1" t="s">
        <v>1</v>
      </c>
      <c r="E27" s="1" t="s">
        <v>2</v>
      </c>
      <c r="F27" s="1" t="s">
        <v>3</v>
      </c>
      <c r="G27" s="4" t="s">
        <v>8</v>
      </c>
    </row>
    <row r="28" spans="3:12" x14ac:dyDescent="0.25">
      <c r="C28" s="19">
        <v>41382</v>
      </c>
      <c r="D28" s="19">
        <v>42795</v>
      </c>
      <c r="E28" s="7">
        <v>737717</v>
      </c>
      <c r="F28" s="2">
        <f>DAYS360(C28,D28)+1</f>
        <v>1394</v>
      </c>
      <c r="G28" s="2">
        <f>(E28*F28)/720</f>
        <v>1428302.0805555556</v>
      </c>
    </row>
    <row r="29" spans="3:12" x14ac:dyDescent="0.25">
      <c r="C29" s="28" t="s">
        <v>5</v>
      </c>
      <c r="D29" s="29"/>
      <c r="E29" s="29"/>
      <c r="F29" s="30"/>
      <c r="G29" s="3">
        <f>SUM(G28:G28)</f>
        <v>1428302.0805555556</v>
      </c>
    </row>
    <row r="30" spans="3:12" x14ac:dyDescent="0.25">
      <c r="D30" s="43"/>
      <c r="E30" s="44"/>
      <c r="F30" s="45"/>
      <c r="G30" s="45"/>
    </row>
    <row r="31" spans="3:12" x14ac:dyDescent="0.25">
      <c r="D31" s="46" t="s">
        <v>22</v>
      </c>
      <c r="E31" s="46"/>
      <c r="F31" s="46"/>
      <c r="G31" s="46"/>
      <c r="H31" s="46"/>
    </row>
    <row r="32" spans="3:12" x14ac:dyDescent="0.25">
      <c r="D32" s="47" t="s">
        <v>0</v>
      </c>
      <c r="E32" s="47" t="s">
        <v>1</v>
      </c>
      <c r="F32" s="47" t="s">
        <v>2</v>
      </c>
      <c r="G32" s="47" t="s">
        <v>3</v>
      </c>
      <c r="H32" s="48" t="s">
        <v>23</v>
      </c>
    </row>
    <row r="33" spans="4:8" x14ac:dyDescent="0.25">
      <c r="D33" s="49">
        <v>41320</v>
      </c>
      <c r="E33" s="49">
        <v>41684</v>
      </c>
      <c r="F33" s="50">
        <v>616000</v>
      </c>
      <c r="G33" s="51">
        <f t="shared" ref="G33:G37" si="6">DAYS360(D33,E33)+1</f>
        <v>360</v>
      </c>
      <c r="H33" s="51">
        <f t="shared" ref="H33:H37" si="7">(F33/30)*G33</f>
        <v>7392000</v>
      </c>
    </row>
    <row r="34" spans="4:8" x14ac:dyDescent="0.25">
      <c r="D34" s="49">
        <v>41685</v>
      </c>
      <c r="E34" s="49">
        <v>42049</v>
      </c>
      <c r="F34" s="50">
        <v>644350</v>
      </c>
      <c r="G34" s="51">
        <f t="shared" si="6"/>
        <v>360</v>
      </c>
      <c r="H34" s="51">
        <f t="shared" si="7"/>
        <v>7732200</v>
      </c>
    </row>
    <row r="35" spans="4:8" x14ac:dyDescent="0.25">
      <c r="D35" s="49">
        <v>42050</v>
      </c>
      <c r="E35" s="49">
        <v>42414</v>
      </c>
      <c r="F35" s="50">
        <v>689455</v>
      </c>
      <c r="G35" s="51">
        <f t="shared" si="6"/>
        <v>360</v>
      </c>
      <c r="H35" s="51">
        <f t="shared" si="7"/>
        <v>8273460</v>
      </c>
    </row>
    <row r="36" spans="4:8" x14ac:dyDescent="0.25">
      <c r="D36" s="49">
        <v>42415</v>
      </c>
      <c r="E36" s="49">
        <v>42780</v>
      </c>
      <c r="F36" s="50">
        <v>737717</v>
      </c>
      <c r="G36" s="51">
        <f t="shared" si="6"/>
        <v>360</v>
      </c>
      <c r="H36" s="51">
        <f t="shared" si="7"/>
        <v>8852604</v>
      </c>
    </row>
    <row r="37" spans="4:8" x14ac:dyDescent="0.25">
      <c r="D37" s="49">
        <v>42781</v>
      </c>
      <c r="E37" s="19">
        <v>42795</v>
      </c>
      <c r="F37" s="50">
        <v>781242</v>
      </c>
      <c r="G37" s="51">
        <f t="shared" si="6"/>
        <v>17</v>
      </c>
      <c r="H37" s="51">
        <f t="shared" si="7"/>
        <v>442703.80000000005</v>
      </c>
    </row>
    <row r="38" spans="4:8" x14ac:dyDescent="0.25">
      <c r="D38" s="46" t="s">
        <v>5</v>
      </c>
      <c r="E38" s="46"/>
      <c r="F38" s="46"/>
      <c r="G38" s="46"/>
      <c r="H38" s="52">
        <f>SUM(H33:H37)</f>
        <v>32692967.800000001</v>
      </c>
    </row>
    <row r="39" spans="4:8" x14ac:dyDescent="0.25">
      <c r="D39" s="43"/>
      <c r="E39" s="44"/>
      <c r="F39" s="45"/>
      <c r="G39" s="45"/>
    </row>
    <row r="40" spans="4:8" x14ac:dyDescent="0.25">
      <c r="D40" s="11"/>
      <c r="E40" s="11"/>
      <c r="F40" s="11"/>
      <c r="G40" s="11"/>
      <c r="H40" s="13"/>
    </row>
    <row r="41" spans="4:8" x14ac:dyDescent="0.25">
      <c r="D41" s="25" t="s">
        <v>13</v>
      </c>
      <c r="E41" s="26"/>
      <c r="F41" s="26"/>
      <c r="G41" s="27"/>
      <c r="H41" s="12">
        <f>H38+G29+G25+G17+G9</f>
        <v>39972238.948333338</v>
      </c>
    </row>
  </sheetData>
  <mergeCells count="10">
    <mergeCell ref="D31:H31"/>
    <mergeCell ref="D38:G38"/>
    <mergeCell ref="D41:G41"/>
    <mergeCell ref="C17:F17"/>
    <mergeCell ref="C25:F25"/>
    <mergeCell ref="C29:F29"/>
    <mergeCell ref="C1:G1"/>
    <mergeCell ref="I21:L25"/>
    <mergeCell ref="C9:F9"/>
    <mergeCell ref="I3:L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2024-03-15T22:47:17Z</dcterms:modified>
  <cp:category/>
  <cp:contentStatus/>
</cp:coreProperties>
</file>