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Victor Barragán Gonzalez y otros/"/>
    </mc:Choice>
  </mc:AlternateContent>
  <xr:revisionPtr revIDLastSave="0" documentId="8_{AFD804B8-9E54-480F-B0CD-4E31969AD053}" xr6:coauthVersionLast="47" xr6:coauthVersionMax="47" xr10:uidLastSave="{00000000-0000-0000-0000-000000000000}"/>
  <bookViews>
    <workbookView xWindow="-120" yWindow="-120" windowWidth="19440" windowHeight="14880" firstSheet="2" activeTab="4"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<sst xmlns="http://schemas.openxmlformats.org/spreadsheetml/2006/main" count="336" uniqueCount="224">
  <si>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</si>
  <si>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</si>
  <si>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</si>
  <si>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</si>
  <si>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</si>
  <si>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</si>
  <si>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</si>
  <si>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</si>
  <si>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</si>
  <si>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</si>
  <si>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</si>
  <si>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</si>
  <si>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</si>
  <si>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</si>
  <si>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</si>
  <si>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</si>
  <si>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</si>
  <si>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</si>
  <si>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</si>
  <si>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</si>
  <si>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</si>
  <si>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</si>
  <si>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</si>
  <si>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</si>
  <si>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</si>
  <si>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</si>
  <si>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</si>
  <si>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</si>
  <si>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</si>
  <si>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</si>
  <si>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</si>
  <si>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</si>
  <si>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</si>
  <si>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</si>
  <si>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</si>
  <si>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</si>
  <si>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</si>
  <si>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</si>
  <si>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</si>
  <si>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</si>
  <si>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</si>
  <si>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</si>
  <si>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</si>
  <si>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</si>
  <si>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</si>
  <si>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</si>
  <si>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</si>
  <si>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</si>
  <si>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</si>
  <si>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</si>
  <si>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</si>
  <si>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</si>
  <si>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</si>
  <si>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</si>
  <si>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</si>
  <si>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</si>
  <si>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</si>
  <si>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</si>
  <si>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</si>
  <si>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</si>
  <si>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</si>
  <si>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</si>
  <si>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</si>
  <si>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</si>
  <si>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</si>
  <si>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</si>
  <si>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</si>
  <si>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</si>
  <si>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</si>
  <si>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</si>
  <si>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</si>
  <si>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</si>
  <si>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</si>
  <si>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</si>
  <si>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</si>
  <si>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</si>
  <si>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</si>
  <si>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</si>
  <si>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</si>
  <si>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</si>
  <si>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</si>
  <si>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</si>
  <si>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</si>
  <si>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</si>
  <si>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</si>
  <si>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</si>
  <si>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</si>
  <si>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</si>
  <si>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</si>
  <si>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</si>
  <si>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</si>
  <si>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</si>
  <si>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</si>
  <si>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</si>
  <si>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</si>
  <si>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</si>
  <si>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</si>
  <si>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</si>
  <si>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</si>
  <si>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</si>
  <si>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</si>
  <si>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</si>
  <si>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</si>
  <si>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</si>
  <si>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</si>
  <si>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</si>
  <si>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</si>
  <si>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</si>
  <si>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</si>
  <si>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</si>
  <si>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</si>
  <si>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</si>
  <si>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</si>
  <si>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</si>
  <si>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</si>
  <si>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</si>
  <si>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</si>
  <si>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</si>
  <si>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</si>
  <si>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</si>
  <si>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</si>
  <si>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</si>
  <si>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</si>
  <si>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</si>
  <si>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</si>
  <si>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</si>
  <si>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</si>
  <si>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</si>
  <si>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</si>
  <si>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</si>
  <si>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</si>
  <si>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</si>
  <si>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</si>
  <si>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</si>
  <si>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</si>
  <si>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</si>
  <si>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</si>
  <si>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</si>
  <si>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</si>
  <si>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</si>
  <si>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</si>
  <si>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</si>
  <si>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</si>
  <si>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</si>
  <si>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</si>
  <si>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</si>
  <si>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</si>
  <si>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</si>
  <si>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</si>
  <si>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</si>
  <si>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</si>
  <si>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</si>
  <si>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</si>
  <si>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</si>
  <si>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</si>
  <si>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</si>
  <si>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</si>
  <si>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</si>
  <si>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</si>
  <si>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</si>
  <si>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</si>
  <si>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</si>
  <si>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</si>
  <si>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</si>
  <si>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</si>
  <si>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</si>
  <si>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</si>
  <si>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</si>
  <si>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</si>
  <si>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</si>
  <si>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</si>
  <si>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</si>
  <si>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</si>
  <si>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</si>
  <si>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</si>
  <si>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</si>
  <si>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</si>
  <si>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</si>
  <si>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</si>
  <si>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</si>
  <si>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</si>
  <si>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</si>
  <si>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</si>
  <si>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</si>
  <si>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</si>
  <si>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</si>
  <si>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</si>
  <si>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</si>
  <si>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</si>
  <si>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</si>
  <si>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</si>
  <si>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</si>
  <si>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</si>
  <si>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</si>
  <si>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</si>
  <si>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</si>
  <si>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La contingencia se califica como PROBABLE, teniendo en cuenta que la póliza presta cobertura temporal y material. Así mismo, la responsabilidad del asegurado se encuentra probada.
Lo primero que debe tomarse en consideración es que la Póliza Automóviles Individual Livianos Particulares Nº 023147309 / 0, cuyo asegurado es MARIO NUMAEL CORTÉS SABOGAL, presta cobertura material y temporal, de conformidad con los hechos y pretensiones expuestos en el líbelo de la demanda. Frente a la cobertura temporal, debe señalarse que la ocurrencia del accidente de tránsito (5 de abril de 2023) se encuentra dentro de la delimitación temporal de la Póliza comprendida desde el 6 de septiembre de 2022 hasta el 5 de septiembre de 2023. Aunado a ello, presta cobertura material en tanto ampara la responsabilidad civil extracontractual, pretensión que se le endilga al extremo pasivo.
Por otro lado, es de mencionar que existen elementos de prueba que acreditan la responsabilidad del conductor del vehículo asegurado en el accidente del 5 de abril de 2023, pues se atribuyó como causa probable del accidente en el Informe Policial de Accidente de Tránsito la hipótesis No. 122 (Girar bruscamente). Hipótesis que se confirma con la prueba videográfica del accidente, aportado como prueba en la demanda, con el que se advierte que el vehículo asegurado se encontraba ingresando a la carretera por el carril contrario y producto de un giro brusco colisiona con la motocicleta de placas ICC15B, causando la caída del señor Victor Barragán, que conducía la motocicleta de placas ICC15B. Ahora bien, sin perjuicio de la responsabilidad a cargo del conductor del vehículo asegurado, la autoridad de tránsito también determinó como causa probable del accidente atribuible a la víctima la hipótesis 139: impericia en el manejo. Sin embargo, la causa atribuible a la víctima quedó parcialmente desvirtuada a través de la prueba fílmica. Así las cosas y en consideración las pruebas que obran en el expediente, está acreditada la responsabilidad del asegurado y por sustracción de materia, también está probada la obligación indemnizatoria de la compañía de seguros. 
Lo anterior, sin perjuicio del carácter contingente del proceso.</t>
  </si>
  <si>
    <t>"Como liquidación objetiva de pretensiones se llegó a la suma de $77,922,643. Lo anterior, con base en los siguientes argumentos fácticos y jurídicos:
1. Lucro cesante: Se reconocerá a favor de Víctor Barragán la suma de $25,422,643 a título de lucro cesante consolidado y futuro, en aplicación a la fórmula establecida por las altas Cortes, teniendo en cuenta los siguientes aspectos: (i) El salario mínimo vigente para la fecha del accidente, el cual se indexó con el IPC de octubre de 2024, lo que arroja un valor de $1,256,346, (ii) Se tiene en cuenta la pérdida de capacidad laboral del 9%, que aplicada al ingreso devengado, genera un IBL Final de $113,071, (iii) y la expectativa de vida de la víctima por 58 años, teniendo que a la fecha del accidente contaba con 27,2 años, lo que arroja un valor final de $2,935,046 por concepto de lucro cesante consolidado (liquidado desde la fecha del accidente hasta el 29 de noviembre de 2024), y $22,487,596 por concepto de lucro cesante futuro (calculado desde el 30 de noviembre de 2024 y por la expectativa de vida del lesionado).
2. Daño Moral: Se tomó como daño moral la suma de $15,000,000 para el señor Víctor Barragán González, $7,500,000 para Maria Eugenia González, $7,500,000 para Camilo Andrés Barragán, y $7,500,000 para Diego Fernando Barragán, siguiendo el criterio jurisprudencial de la sentencia SC780-2020 (M.P. Ariel Salazar Ramírez), que otorgó la suma de $30.000.000 a la pasajera de un vehículo, quien sufrió trauma craneano y fractura frontal. Considerando que el señor Barragán Sufrió un traumatismo y heridas en la cabeza, es pertinente reconocer la mitad de la suma antes mencionada.
3. Daño a la vida en relación: Se tendrá en cuenta la suma de $15,000,000 a favor del señor Víctor Barragán González, teniendo en consideración que, como consecuencia de los traumatismos en cabeza, lesiones en párpado y nariz, sus condiciones de existencia y su integridad psicofísica se vieron afectadas, de manera que no puede convivir en la esfera social de la misma forma (Sentencia SC562-2020 M.P. Ariel Salazar Ramírez)
4. Deducible: No se contempla deducible para el amparo de responsabilidad civil extracontractual.</t>
  </si>
  <si>
    <t>"EXCEPCIONES DE MÉRITO FRENTE A LA DEMANDA:
1. EXIMENTE DE LA RESPONSABILIDAD DE LOS DEMANDANDOS POR CONFIGURARSELA CAUSAL “HECHO EXCLUSIVO DE LA VICTIMA”
2. REDUCCIÓN DE LA INDEMNIZACIÓN POR LA INJERENCIA DEL TERCERO Y DE LAVÍCTIMA EN LA OCURRENCIA DEL HECHO.
3. ANULACIÓN DE LA PRESUNCIÓN DE CULPA COMO CONSECUENCIA DE LACONCURRENCIA DE ACTIVIDADES PELIGROSAS.
4. FALTA DE LEGITIMACIÓN EN LA CAUSA POR ACTIVA DE LA SEÑORA MARIA EUGENIAGONZALEZ GOMEZ
5. IMPROCEDENCIA DE RECONOCIMIENTO Y TASACIÓN EXORBITANTE DEL DAÑOMORAL
6. IMPROCEDENCIA DE RECONOCIMIENTO DEL DAÑO A LA VIDA EN RELACIÓN
7. IMPROCEDENCIA Y FALTA ABSOLUTA DE PRUEBA DEL DAÑO EMERGENTE8. IMPROCEDENCIA DEL RECONOCIMIENTO DE LUCRO CESANTE
8. GENÉRICA O INNOMINADA
EXCEPCIONES DE FONDO FRENTE AL CONTRATO DE SEGURO
1. INEXISTENCIA DE LA OBLIGACIÓN INDEMNIZATORIA A CARGO DE LA COMPAÑÍAALLIANZ SEGUROS S.A. POR FALTA DE ACREDITACIÓN DE LAS CARGAS PREVISTASEN EL ARTÍCULO 1077 DEL CÓDIGO DE COMERCIO.
2. RIESGOS EXPRESAMENTE EXCLUIDOS EN LA PÓLIZA SEGURO AUTO INDIVIDUALLIVIANOS NO. 023147309 / 0
3. CARÁCTER MERAMENTE INDEMNIZATORIO QUE REVISTEN LOS CONTRATOS DESEGUROS
4. INEXISTENCIA DE SOLIDARIDAD ENTRE ALLIANZ SEGUROS S.A. Y ELCODEMANDADO
5. EN CUALQUIER CASO, DE NINGUNA FORMA SE PODRÁ EXCEDER EL LÍMITE DELVALOR ASEGURADO
6. GENÉRICA O INNOMINADA"</t>
  </si>
  <si>
    <t>503184089001 2024-00194- 00</t>
  </si>
  <si>
    <t>JUZGADO PRIMERO PROMISCUO MUNICIPAL DE GUAMAL</t>
  </si>
  <si>
    <t xml:space="preserve">VICTOR BARRAGAN GONZALEZ (VÍCTIMA), CAMILO ANDRES BARRAGAN GONZALEZ (HIJO VÍCTIMA - 15/06/1992), DIEGO FERNANDO BARRAGAN GONZALEZ (HIJO VÍCTIMA - 21/10/1999), MARIA EUGENIA GONZALEZ GOMEZ (COMPAÑERA PERMANENTE VÍCTIMA - 09/04/1970)	</t>
  </si>
  <si>
    <t>VICTOR BARRAGAN GONZALEZ</t>
  </si>
  <si>
    <t>Calle 10 # 9-41 Urbanización las Villas, Guamal</t>
  </si>
  <si>
    <t>camilo.barragan0715@gmail.com</t>
  </si>
  <si>
    <t>DESCONOCIDO</t>
  </si>
  <si>
    <t>Octubre 23 de 1967</t>
  </si>
  <si>
    <t>55 años</t>
  </si>
  <si>
    <t>N/A</t>
  </si>
  <si>
    <t>1 (IPAT NO INDICA)</t>
  </si>
  <si>
    <t>Abril 5 de 2023</t>
  </si>
  <si>
    <t>NO HUBO, SE SOLICITARON MEDIDAS CAUTELARES</t>
  </si>
  <si>
    <t xml:space="preserve">"1. El 5 de abril de 2023, a las 5:38 horas, el señor Víctor Barragán González circulaba en una motocicleta Suzuki modelo 2008 con placas ICC15B cuando fue impactado por una camioneta Mazda modelo 2022 con placas JSN178, conducida por Mario Manuel Cortes Sabogal, en la vía Acacías – Guamal en Meta.
2. En el lugar del accidente, la agente de tránsito Jessica Viviana Ruiz Rey, de la Secretaría de Tránsito y Transporte de Guamal, realizó el Informe Policial de Accidente, asignando una hipótesis de ""giro brusco"" al vehículo de placas JSN178 e ""impericia en el manejo"" a la motocicleta de placas ICC15B.
3. Debido al accidente, Víctor Barragán González fue trasladado al Hospital Local de Guamal, donde fue diagnosticado con varias lesiones, incluyendo traumatismo superficial en la cabeza, heridas en la nariz y párpado, contusiones en el hombro y brazo, y fractura de los huesos nasales.
4. El señor Barragán fue evaluado por el Instituto Nacional de Medicina Legal y Ciencias Forenses, donde se le otorgó una incapacidad médico-legal definitiva de 31 días y se determinó que tiene una deformidad física permanente en el rostro.
5. La Junta de Calificación de Invalidez del Meta valoró al señor Barragán y determinó una pérdida de capacidad laboral del 9%, atribuible a las lesiones sufridas en el accidente."	
	</t>
  </si>
  <si>
    <t>MARIO NUMAEL CORTES SABOGAL</t>
  </si>
  <si>
    <t>JSN178</t>
  </si>
  <si>
    <t>023147309 / 0</t>
  </si>
  <si>
    <t>FEBRERO 28 DE 2024</t>
  </si>
  <si>
    <t>OCTUBRE 28 DE 2024</t>
  </si>
  <si>
    <t>NOVIEMBRE 28 DE 2024</t>
  </si>
  <si>
    <t>125506006- 214414</t>
  </si>
  <si>
    <t xml:space="preserve"> $ - </t>
  </si>
  <si>
    <t>X</t>
  </si>
  <si>
    <t>06/09/2022 hasta las 24:00 horas del 05/09/2023</t>
  </si>
  <si>
    <t>MARIO NUMAEL CORTES SABOGAL; ALLIANZ SEGUROS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</si>
</sst>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
      <sz val="11"/>
      <color rgb="FF000000"/>
      <name val="Calibri"/>
      <family val="2"/>
      <scheme val="minor"/>
    </font>
    <font>
      <b/>
      <sz val="11"/>
      <color rgb="FF000000"/>
      <name val="Calibri"/>
      <family val="2"/>
      <scheme val="minor"/>
    </font>
  </fonts>
  <fills count="10">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
      <patternFill patternType="solid">
        <fgColor rgb="FFFFFFFF"/>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6" fontId="14" fillId="0" borderId="1" xfId="1" applyNumberFormat="1" applyFont="1" applyBorder="1" applyAlignment="1" applyProtection="1">
      <alignment horizontal="justify" vertical="top"/>
      <protection locked="0"/>
    </xf>
    <xf numFmtId="6" fontId="6" fillId="9" borderId="1" xfId="1" applyNumberFormat="1" applyFont="1" applyFill="1" applyBorder="1" applyAlignment="1" applyProtection="1">
      <alignment horizontal="center" vertical="top"/>
      <protection locked="0"/>
    </xf>
    <xf numFmtId="0" fontId="14" fillId="0" borderId="1" xfId="0" applyFont="1" applyBorder="1" applyAlignment="1">
      <alignment vertical="top" wrapText="1"/>
    </xf>
    <xf numFmtId="0" fontId="0" fillId="7" borderId="5" xfId="0" applyFill="1" applyBorder="1" applyAlignment="1">
      <alignment horizontal="justify" vertical="top" wrapText="1"/>
    </xf>
    <xf numFmtId="0" fontId="0" fillId="7" borderId="7" xfId="0" applyFill="1" applyBorder="1" applyAlignment="1">
      <alignment horizontal="justify" vertical="top" wrapText="1"/>
    </xf>
    <xf numFmtId="0" fontId="0" fillId="7" borderId="12" xfId="0" applyFill="1" applyBorder="1" applyAlignment="1">
      <alignment horizontal="justify" vertical="top" wrapText="1"/>
    </xf>
    <xf numFmtId="0" fontId="0" fillId="7" borderId="8" xfId="0" applyFill="1" applyBorder="1" applyAlignment="1">
      <alignment horizontal="justify" vertical="top" wrapText="1"/>
    </xf>
    <xf numFmtId="0" fontId="0" fillId="7" borderId="13" xfId="0" applyFill="1" applyBorder="1" applyAlignment="1">
      <alignment horizontal="justify" vertical="top" wrapText="1"/>
    </xf>
    <xf numFmtId="0" fontId="0" fillId="7" borderId="14" xfId="0" applyFill="1" applyBorder="1" applyAlignment="1">
      <alignment horizontal="justify" vertical="top" wrapText="1"/>
    </xf>
    <xf numFmtId="0" fontId="14" fillId="9" borderId="2" xfId="0" applyFont="1" applyFill="1" applyBorder="1" applyAlignment="1">
      <alignment horizontal="justify" vertical="top" wrapText="1"/>
    </xf>
    <xf numFmtId="0" fontId="14" fillId="9" borderId="3" xfId="0" applyFont="1" applyFill="1" applyBorder="1" applyAlignment="1">
      <alignment horizontal="justify" vertical="top" wrapText="1"/>
    </xf>
    <xf numFmtId="0" fontId="14" fillId="0" borderId="2" xfId="0" applyFont="1" applyBorder="1" applyAlignment="1">
      <alignment horizontal="justify" vertical="top" wrapText="1"/>
    </xf>
    <xf numFmtId="0" fontId="14" fillId="0" borderId="3" xfId="0" applyFont="1" applyBorder="1" applyAlignment="1">
      <alignment horizontal="justify" vertical="top" wrapText="1"/>
    </xf>
    <xf numFmtId="0" fontId="7" fillId="0" borderId="2" xfId="3" applyBorder="1" applyAlignment="1">
      <alignment horizontal="justify" vertical="top" wrapText="1"/>
    </xf>
    <xf numFmtId="0" fontId="7" fillId="0" borderId="3" xfId="3" applyBorder="1" applyAlignment="1">
      <alignment horizontal="justify" vertical="top" wrapText="1"/>
    </xf>
    <xf numFmtId="0" fontId="14" fillId="0" borderId="2" xfId="0" applyFont="1" applyBorder="1" applyAlignment="1">
      <alignment horizontal="justify" vertical="top"/>
    </xf>
    <xf numFmtId="0" fontId="14" fillId="0" borderId="3" xfId="0" applyFont="1" applyBorder="1" applyAlignment="1">
      <alignment horizontal="justify" vertical="top"/>
    </xf>
    <xf numFmtId="0" fontId="14" fillId="9" borderId="2" xfId="0" applyFont="1" applyFill="1" applyBorder="1" applyAlignment="1">
      <alignment horizontal="justify" vertical="top"/>
    </xf>
    <xf numFmtId="0" fontId="14" fillId="9" borderId="3" xfId="0" applyFont="1" applyFill="1" applyBorder="1" applyAlignment="1">
      <alignment horizontal="justify" vertical="top"/>
    </xf>
    <xf numFmtId="0" fontId="14" fillId="9" borderId="15" xfId="0" applyFont="1"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14" fillId="0" borderId="15" xfId="0" applyFont="1" applyBorder="1" applyAlignment="1">
      <alignment horizontal="justify" vertical="top"/>
    </xf>
    <xf numFmtId="0" fontId="2" fillId="7" borderId="1" xfId="0" applyFont="1" applyFill="1" applyBorder="1" applyAlignment="1">
      <alignment horizontal="justify" vertical="top" wrapText="1"/>
    </xf>
    <xf numFmtId="0" fontId="0" fillId="0" borderId="1" xfId="0" applyBorder="1" applyAlignment="1">
      <alignment horizontal="justify" vertical="top"/>
    </xf>
    <xf numFmtId="0" fontId="9" fillId="2" borderId="4"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15" fillId="0" borderId="2" xfId="0" applyFont="1" applyBorder="1" applyAlignment="1">
      <alignment horizontal="center" vertical="top"/>
    </xf>
    <xf numFmtId="0" fontId="15" fillId="0" borderId="15"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14" fillId="0" borderId="2" xfId="0" applyNumberFormat="1" applyFont="1" applyBorder="1" applyAlignment="1">
      <alignment horizontal="center" vertical="top"/>
    </xf>
    <xf numFmtId="6" fontId="14" fillId="0" borderId="15" xfId="0" applyNumberFormat="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14" fillId="0" borderId="2" xfId="0" applyFont="1" applyBorder="1" applyAlignment="1">
      <alignment horizontal="center" vertical="top"/>
    </xf>
    <xf numFmtId="0" fontId="14" fillId="0" borderId="15" xfId="0" applyFont="1"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0" borderId="2" xfId="0" applyBorder="1" applyAlignment="1">
      <alignment horizontal="center" vertical="top"/>
    </xf>
    <xf numFmtId="0" fontId="0" fillId="0" borderId="3" xfId="0" applyBorder="1" applyAlignment="1">
      <alignment horizontal="center"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milo.barragan071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8" zoomScale="85" zoomScaleNormal="85" workbookViewId="0">
      <selection activeCell="B2" sqref="B2:C2"/>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72" t="s">
        <v>0</v>
      </c>
      <c r="B1" s="72"/>
      <c r="C1" s="72"/>
    </row>
    <row r="2" spans="1:3" x14ac:dyDescent="0.25">
      <c r="A2" s="5" t="s">
        <v>163</v>
      </c>
      <c r="B2" s="67" t="s">
        <v>199</v>
      </c>
      <c r="C2" s="75"/>
    </row>
    <row r="3" spans="1:3" x14ac:dyDescent="0.25">
      <c r="A3" s="5" t="s">
        <v>126</v>
      </c>
      <c r="B3" s="67" t="s">
        <v>200</v>
      </c>
      <c r="C3" s="75"/>
    </row>
    <row r="4" spans="1:3" x14ac:dyDescent="0.25">
      <c r="A4" s="5" t="s">
        <v>142</v>
      </c>
      <c r="B4" s="73" t="s">
        <v>223</v>
      </c>
      <c r="C4" s="74"/>
    </row>
    <row r="5" spans="1:3" ht="31.5" customHeight="1" x14ac:dyDescent="0.25">
      <c r="A5" s="5" t="s">
        <v>143</v>
      </c>
      <c r="B5" s="73" t="s">
        <v>201</v>
      </c>
      <c r="C5" s="74"/>
    </row>
    <row r="6" spans="1:3" x14ac:dyDescent="0.25">
      <c r="A6" s="5" t="s">
        <v>144</v>
      </c>
      <c r="B6" s="77" t="s">
        <v>104</v>
      </c>
      <c r="C6" s="77"/>
    </row>
    <row r="7" spans="1:3" x14ac:dyDescent="0.25">
      <c r="A7" s="25" t="s">
        <v>145</v>
      </c>
      <c r="B7" s="73" t="s">
        <v>127</v>
      </c>
      <c r="C7" s="74"/>
    </row>
    <row r="8" spans="1:3" ht="23.1" customHeight="1" x14ac:dyDescent="0.25">
      <c r="A8" s="26" t="s">
        <v>146</v>
      </c>
      <c r="B8" s="67" t="s">
        <v>202</v>
      </c>
      <c r="C8" s="68"/>
    </row>
    <row r="9" spans="1:3" x14ac:dyDescent="0.25">
      <c r="A9" s="26" t="s">
        <v>147</v>
      </c>
      <c r="B9" s="67">
        <v>17445992</v>
      </c>
      <c r="C9" s="68"/>
    </row>
    <row r="10" spans="1:3" ht="15" customHeight="1" x14ac:dyDescent="0.25">
      <c r="A10" s="26" t="s">
        <v>148</v>
      </c>
      <c r="B10" s="63" t="s">
        <v>203</v>
      </c>
      <c r="C10" s="64"/>
    </row>
    <row r="11" spans="1:3" ht="30" customHeight="1" x14ac:dyDescent="0.25">
      <c r="A11" s="27" t="s">
        <v>149</v>
      </c>
      <c r="B11" s="63">
        <v>3132449066</v>
      </c>
      <c r="C11" s="64"/>
    </row>
    <row r="12" spans="1:3" ht="30" customHeight="1" x14ac:dyDescent="0.25">
      <c r="A12" s="5" t="s">
        <v>150</v>
      </c>
      <c r="B12" s="65" t="s">
        <v>204</v>
      </c>
      <c r="C12" s="66"/>
    </row>
    <row r="13" spans="1:3" x14ac:dyDescent="0.25">
      <c r="A13" s="5" t="s">
        <v>151</v>
      </c>
      <c r="B13" s="67" t="s">
        <v>205</v>
      </c>
      <c r="C13" s="68"/>
    </row>
    <row r="14" spans="1:3" x14ac:dyDescent="0.25">
      <c r="A14" s="5" t="s">
        <v>152</v>
      </c>
      <c r="B14" s="67" t="s">
        <v>206</v>
      </c>
      <c r="C14" s="68"/>
    </row>
    <row r="15" spans="1:3" x14ac:dyDescent="0.25">
      <c r="A15" s="5" t="s">
        <v>153</v>
      </c>
      <c r="B15" s="67" t="s">
        <v>207</v>
      </c>
      <c r="C15" s="68"/>
    </row>
    <row r="16" spans="1:3" x14ac:dyDescent="0.25">
      <c r="A16" s="5" t="s">
        <v>154</v>
      </c>
      <c r="B16" s="67" t="s">
        <v>208</v>
      </c>
      <c r="C16" s="68"/>
    </row>
    <row r="17" spans="1:3" ht="15" customHeight="1" x14ac:dyDescent="0.25">
      <c r="A17" s="5" t="s">
        <v>155</v>
      </c>
      <c r="B17" s="63" t="s">
        <v>85</v>
      </c>
      <c r="C17" s="64"/>
    </row>
    <row r="18" spans="1:3" x14ac:dyDescent="0.25">
      <c r="A18" s="5" t="s">
        <v>156</v>
      </c>
      <c r="B18" s="67" t="s">
        <v>205</v>
      </c>
      <c r="C18" s="68"/>
    </row>
    <row r="19" spans="1:3" ht="18.75" customHeight="1" x14ac:dyDescent="0.25">
      <c r="A19" s="5" t="s">
        <v>157</v>
      </c>
      <c r="B19" s="67" t="s">
        <v>205</v>
      </c>
      <c r="C19" s="68"/>
    </row>
    <row r="20" spans="1:3" x14ac:dyDescent="0.25">
      <c r="A20" s="5" t="s">
        <v>158</v>
      </c>
      <c r="B20" s="67" t="s">
        <v>209</v>
      </c>
      <c r="C20" s="68"/>
    </row>
    <row r="21" spans="1:3" ht="17.25" customHeight="1" x14ac:dyDescent="0.25">
      <c r="A21" s="5" t="s">
        <v>159</v>
      </c>
      <c r="B21" s="63" t="s">
        <v>8</v>
      </c>
      <c r="C21" s="64"/>
    </row>
    <row r="22" spans="1:3" ht="15" customHeight="1" x14ac:dyDescent="0.25">
      <c r="A22" s="26" t="s">
        <v>160</v>
      </c>
      <c r="B22" s="61" t="s">
        <v>210</v>
      </c>
      <c r="C22" s="62"/>
    </row>
    <row r="23" spans="1:3" ht="15" customHeight="1" x14ac:dyDescent="0.25">
      <c r="A23" s="26" t="s">
        <v>161</v>
      </c>
      <c r="B23" s="61" t="s">
        <v>211</v>
      </c>
      <c r="C23" s="62"/>
    </row>
    <row r="24" spans="1:3" ht="15" customHeight="1" x14ac:dyDescent="0.25">
      <c r="A24" s="26" t="s">
        <v>162</v>
      </c>
      <c r="B24" s="61" t="s">
        <v>211</v>
      </c>
      <c r="C24" s="62"/>
    </row>
    <row r="25" spans="1:3" ht="15" customHeight="1" x14ac:dyDescent="0.25">
      <c r="A25" s="76" t="s">
        <v>120</v>
      </c>
      <c r="B25" s="55" t="s">
        <v>212</v>
      </c>
      <c r="C25" s="56"/>
    </row>
    <row r="26" spans="1:3" ht="15" customHeight="1" x14ac:dyDescent="0.25">
      <c r="A26" s="76"/>
      <c r="B26" s="57"/>
      <c r="C26" s="58"/>
    </row>
    <row r="27" spans="1:3" ht="100.5" customHeight="1" x14ac:dyDescent="0.25">
      <c r="A27" s="76"/>
      <c r="B27" s="59"/>
      <c r="C27" s="60"/>
    </row>
    <row r="28" spans="1:3" x14ac:dyDescent="0.25">
      <c r="A28" s="26" t="s">
        <v>164</v>
      </c>
      <c r="B28" s="69" t="s">
        <v>213</v>
      </c>
      <c r="C28" s="70"/>
    </row>
    <row r="29" spans="1:3" x14ac:dyDescent="0.25">
      <c r="A29" s="26" t="s">
        <v>165</v>
      </c>
      <c r="B29" s="69">
        <v>80164349</v>
      </c>
      <c r="C29" s="70"/>
    </row>
    <row r="30" spans="1:3" x14ac:dyDescent="0.25">
      <c r="A30" s="26" t="s">
        <v>166</v>
      </c>
      <c r="B30" s="69" t="s">
        <v>214</v>
      </c>
      <c r="C30" s="70"/>
    </row>
    <row r="31" spans="1:3" x14ac:dyDescent="0.25">
      <c r="A31" s="26" t="s">
        <v>167</v>
      </c>
      <c r="B31" s="69" t="s">
        <v>215</v>
      </c>
      <c r="C31" s="70"/>
    </row>
    <row r="32" spans="1:3" x14ac:dyDescent="0.25">
      <c r="A32" s="26" t="s">
        <v>168</v>
      </c>
      <c r="B32" s="69" t="s">
        <v>216</v>
      </c>
      <c r="C32" s="71"/>
    </row>
    <row r="33" spans="1:3" x14ac:dyDescent="0.25">
      <c r="A33" s="5" t="s">
        <v>169</v>
      </c>
      <c r="B33" s="67" t="s">
        <v>217</v>
      </c>
      <c r="C33" s="68"/>
    </row>
    <row r="34" spans="1:3" ht="45" x14ac:dyDescent="0.25">
      <c r="A34" s="5" t="s">
        <v>170</v>
      </c>
      <c r="B34" s="67" t="s">
        <v>218</v>
      </c>
      <c r="C34" s="6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display="mailto:camilo.barragan0715@gmail.com" xr:uid="{C530831A-0BA3-4382-9A04-117FBECF25D9}"/>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70" zoomScaleNormal="70" workbookViewId="0">
      <selection activeCell="B24" sqref="B24:C24"/>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78" t="s">
        <v>10</v>
      </c>
      <c r="B1" s="78"/>
      <c r="C1" s="78"/>
    </row>
    <row r="2" spans="1:3" ht="15.75" customHeight="1" x14ac:dyDescent="0.25">
      <c r="A2" s="20" t="s">
        <v>11</v>
      </c>
      <c r="B2" s="81" t="s">
        <v>219</v>
      </c>
      <c r="C2" s="82"/>
    </row>
    <row r="3" spans="1:3" s="2" customFormat="1" x14ac:dyDescent="0.25">
      <c r="A3" s="5" t="s">
        <v>1</v>
      </c>
      <c r="B3" s="77" t="str">
        <f>'AUTOS  NOTA 322'!B2:C2</f>
        <v>503184089001 2024-00194- 00</v>
      </c>
      <c r="C3" s="77"/>
    </row>
    <row r="4" spans="1:3" s="2" customFormat="1" x14ac:dyDescent="0.25">
      <c r="A4" s="5" t="s">
        <v>2</v>
      </c>
      <c r="B4" s="77" t="str">
        <f>'AUTOS  NOTA 322'!B3:C3</f>
        <v>JUZGADO PRIMERO PROMISCUO MUNICIPAL DE GUAMAL</v>
      </c>
      <c r="C4" s="77"/>
    </row>
    <row r="5" spans="1:3" s="2" customFormat="1" x14ac:dyDescent="0.25">
      <c r="A5" s="5" t="s">
        <v>3</v>
      </c>
      <c r="B5" s="77" t="str">
        <f>'AUTOS  NOTA 322'!B4:C4</f>
        <v>MARIO NUMAEL CORTES SABOGAL; ALLIANZ SEGUROS S.A</v>
      </c>
      <c r="C5" s="77"/>
    </row>
    <row r="6" spans="1:3" s="2" customFormat="1" x14ac:dyDescent="0.25">
      <c r="A6" s="5" t="s">
        <v>4</v>
      </c>
      <c r="B6" s="77" t="str">
        <f>'AUTOS  NOTA 322'!B5:C5</f>
        <v xml:space="preserve">VICTOR BARRAGAN GONZALEZ (VÍCTIMA), CAMILO ANDRES BARRAGAN GONZALEZ (HIJO VÍCTIMA - 15/06/1992), DIEGO FERNANDO BARRAGAN GONZALEZ (HIJO VÍCTIMA - 21/10/1999), MARIA EUGENIA GONZALEZ GOMEZ (COMPAÑERA PERMANENTE VÍCTIMA - 09/04/1970)	</v>
      </c>
      <c r="C6" s="77"/>
    </row>
    <row r="7" spans="1:3" s="2" customFormat="1" x14ac:dyDescent="0.25">
      <c r="A7" s="5" t="s">
        <v>5</v>
      </c>
      <c r="B7" s="77" t="str">
        <f>'AUTOS  NOTA 322'!B6:C6</f>
        <v>DEMANDA DIRECTA</v>
      </c>
      <c r="C7" s="77"/>
    </row>
    <row r="8" spans="1:3" s="2" customFormat="1" x14ac:dyDescent="0.25">
      <c r="A8" s="29" t="s">
        <v>101</v>
      </c>
      <c r="B8" s="77" t="str">
        <f>'AUTOS  NOTA 322'!B7:C8</f>
        <v>VICTOR BARRAGAN GONZALEZ</v>
      </c>
      <c r="C8" s="77"/>
    </row>
    <row r="9" spans="1:3" x14ac:dyDescent="0.25">
      <c r="A9" s="20" t="s">
        <v>12</v>
      </c>
      <c r="B9" s="67" t="s">
        <v>215</v>
      </c>
      <c r="C9" s="68"/>
    </row>
    <row r="10" spans="1:3" x14ac:dyDescent="0.25">
      <c r="A10" s="20" t="s">
        <v>9</v>
      </c>
      <c r="B10" s="77" t="s">
        <v>127</v>
      </c>
      <c r="C10" s="77"/>
    </row>
    <row r="11" spans="1:3" x14ac:dyDescent="0.25">
      <c r="A11" s="20" t="s">
        <v>13</v>
      </c>
      <c r="B11" s="95">
        <v>4000000000</v>
      </c>
      <c r="C11" s="96"/>
    </row>
    <row r="12" spans="1:3" x14ac:dyDescent="0.25">
      <c r="A12" s="20" t="s">
        <v>115</v>
      </c>
      <c r="B12" s="100" t="s">
        <v>220</v>
      </c>
      <c r="C12" s="101"/>
    </row>
    <row r="13" spans="1:3" x14ac:dyDescent="0.25">
      <c r="A13" s="20" t="s">
        <v>14</v>
      </c>
      <c r="B13" s="67" t="s">
        <v>76</v>
      </c>
      <c r="C13" s="75"/>
    </row>
    <row r="14" spans="1:3" ht="15" customHeight="1" x14ac:dyDescent="0.25">
      <c r="A14" s="20" t="s">
        <v>15</v>
      </c>
      <c r="B14" s="79" t="s">
        <v>222</v>
      </c>
      <c r="C14" s="80"/>
    </row>
    <row r="15" spans="1:3" x14ac:dyDescent="0.25">
      <c r="A15" s="20" t="s">
        <v>16</v>
      </c>
      <c r="B15" s="67" t="s">
        <v>17</v>
      </c>
      <c r="C15" s="68"/>
    </row>
    <row r="16" spans="1:3" x14ac:dyDescent="0.25">
      <c r="A16" s="20" t="s">
        <v>18</v>
      </c>
      <c r="B16" s="67" t="s">
        <v>17</v>
      </c>
      <c r="C16" s="68"/>
    </row>
    <row r="17" spans="1:3" x14ac:dyDescent="0.25">
      <c r="A17" s="97" t="s">
        <v>19</v>
      </c>
      <c r="B17" s="67" t="s">
        <v>77</v>
      </c>
      <c r="C17" s="68"/>
    </row>
    <row r="18" spans="1:3" x14ac:dyDescent="0.25">
      <c r="A18" s="98"/>
      <c r="B18" s="10" t="s">
        <v>21</v>
      </c>
      <c r="C18" s="10" t="s">
        <v>22</v>
      </c>
    </row>
    <row r="19" spans="1:3" x14ac:dyDescent="0.25">
      <c r="A19" s="98"/>
      <c r="B19" s="6" t="s">
        <v>118</v>
      </c>
      <c r="C19" s="6"/>
    </row>
    <row r="20" spans="1:3" x14ac:dyDescent="0.25">
      <c r="A20" s="98"/>
      <c r="B20" s="6"/>
      <c r="C20" s="6"/>
    </row>
    <row r="21" spans="1:3" x14ac:dyDescent="0.25">
      <c r="A21" s="99"/>
      <c r="B21" s="6"/>
      <c r="C21" s="6"/>
    </row>
    <row r="22" spans="1:3" x14ac:dyDescent="0.25">
      <c r="A22" s="20" t="s">
        <v>23</v>
      </c>
      <c r="B22" s="67" t="s">
        <v>27</v>
      </c>
      <c r="C22" s="68"/>
    </row>
    <row r="23" spans="1:3" x14ac:dyDescent="0.25">
      <c r="A23" s="20" t="s">
        <v>24</v>
      </c>
      <c r="B23" s="100" t="s">
        <v>27</v>
      </c>
      <c r="C23" s="101"/>
    </row>
    <row r="24" spans="1:3" x14ac:dyDescent="0.25">
      <c r="A24" s="20" t="s">
        <v>25</v>
      </c>
      <c r="B24" s="67" t="s">
        <v>88</v>
      </c>
      <c r="C24" s="68"/>
    </row>
    <row r="25" spans="1:3" x14ac:dyDescent="0.25">
      <c r="A25" s="20" t="s">
        <v>26</v>
      </c>
      <c r="B25" s="67" t="s">
        <v>17</v>
      </c>
      <c r="C25" s="68"/>
    </row>
    <row r="26" spans="1:3" x14ac:dyDescent="0.25">
      <c r="A26" s="20" t="s">
        <v>28</v>
      </c>
      <c r="B26" s="67">
        <v>2000000</v>
      </c>
      <c r="C26" s="68"/>
    </row>
    <row r="27" spans="1:3" x14ac:dyDescent="0.25">
      <c r="A27" s="19" t="s">
        <v>29</v>
      </c>
      <c r="B27" s="67" t="s">
        <v>27</v>
      </c>
      <c r="C27" s="68"/>
    </row>
    <row r="28" spans="1:3" x14ac:dyDescent="0.25">
      <c r="A28" s="83" t="s">
        <v>30</v>
      </c>
      <c r="B28" s="83"/>
      <c r="C28" s="83"/>
    </row>
    <row r="29" spans="1:3" x14ac:dyDescent="0.25">
      <c r="A29" s="93" t="s">
        <v>31</v>
      </c>
      <c r="B29" s="94"/>
      <c r="C29" s="54" t="s">
        <v>221</v>
      </c>
    </row>
    <row r="30" spans="1:3" x14ac:dyDescent="0.25">
      <c r="A30" s="93" t="s">
        <v>32</v>
      </c>
      <c r="B30" s="94"/>
      <c r="C30" s="54" t="s">
        <v>221</v>
      </c>
    </row>
    <row r="31" spans="1:3" x14ac:dyDescent="0.25">
      <c r="A31" s="93" t="s">
        <v>33</v>
      </c>
      <c r="B31" s="94"/>
      <c r="C31" s="12" t="s">
        <v>221</v>
      </c>
    </row>
    <row r="32" spans="1:3" x14ac:dyDescent="0.25">
      <c r="A32" s="93" t="s">
        <v>34</v>
      </c>
      <c r="B32" s="94"/>
      <c r="C32" s="11"/>
    </row>
    <row r="33" spans="1:3" x14ac:dyDescent="0.25">
      <c r="A33" s="93" t="s">
        <v>35</v>
      </c>
      <c r="B33" s="94"/>
      <c r="C33" s="11"/>
    </row>
    <row r="34" spans="1:3" x14ac:dyDescent="0.25">
      <c r="A34" s="93" t="s">
        <v>36</v>
      </c>
      <c r="B34" s="94"/>
      <c r="C34" s="13"/>
    </row>
    <row r="35" spans="1:3" x14ac:dyDescent="0.25">
      <c r="A35" s="84" t="s">
        <v>37</v>
      </c>
      <c r="B35" s="85"/>
      <c r="C35" s="14"/>
    </row>
    <row r="36" spans="1:3" x14ac:dyDescent="0.25">
      <c r="A36" s="84" t="s">
        <v>38</v>
      </c>
      <c r="B36" s="85"/>
      <c r="C36" s="15"/>
    </row>
    <row r="37" spans="1:3" x14ac:dyDescent="0.25">
      <c r="A37" s="86" t="s">
        <v>39</v>
      </c>
      <c r="B37" s="87"/>
      <c r="C37" s="15"/>
    </row>
    <row r="38" spans="1:3" x14ac:dyDescent="0.25">
      <c r="A38" s="88"/>
      <c r="B38" s="89"/>
      <c r="C38" s="15"/>
    </row>
    <row r="39" spans="1:3" x14ac:dyDescent="0.25">
      <c r="A39" s="90"/>
      <c r="B39" s="91"/>
      <c r="C39" s="15"/>
    </row>
    <row r="40" spans="1:3" x14ac:dyDescent="0.25">
      <c r="A40" s="92" t="s">
        <v>40</v>
      </c>
      <c r="B40" s="92"/>
      <c r="C40" s="92"/>
    </row>
    <row r="41" spans="1:3" x14ac:dyDescent="0.25">
      <c r="A41" s="17" t="s">
        <v>41</v>
      </c>
      <c r="B41" s="18"/>
      <c r="C41" s="15"/>
    </row>
    <row r="42" spans="1:3" x14ac:dyDescent="0.25">
      <c r="A42" s="84" t="s">
        <v>42</v>
      </c>
      <c r="B42" s="85"/>
      <c r="C42" s="15"/>
    </row>
    <row r="43" spans="1:3" x14ac:dyDescent="0.25">
      <c r="A43" s="84" t="s">
        <v>43</v>
      </c>
      <c r="B43" s="85"/>
      <c r="C43" s="15"/>
    </row>
    <row r="44" spans="1:3" x14ac:dyDescent="0.25">
      <c r="A44" s="17" t="s">
        <v>44</v>
      </c>
      <c r="B44" s="18"/>
      <c r="C44" s="15"/>
    </row>
    <row r="45" spans="1:3" x14ac:dyDescent="0.25">
      <c r="A45" s="17" t="s">
        <v>45</v>
      </c>
      <c r="B45" s="18"/>
      <c r="C45" s="15"/>
    </row>
    <row r="46" spans="1:3" x14ac:dyDescent="0.25">
      <c r="A46" s="84" t="s">
        <v>46</v>
      </c>
      <c r="B46" s="85"/>
      <c r="C46" s="15"/>
    </row>
    <row r="47" spans="1:3" x14ac:dyDescent="0.25">
      <c r="A47" s="17" t="s">
        <v>47</v>
      </c>
      <c r="B47" s="16"/>
      <c r="C47" s="15"/>
    </row>
    <row r="48" spans="1:3" x14ac:dyDescent="0.25">
      <c r="A48" s="84" t="s">
        <v>48</v>
      </c>
      <c r="B48" s="85"/>
      <c r="C48" s="15"/>
    </row>
    <row r="49" spans="1:3" x14ac:dyDescent="0.25">
      <c r="A49" s="84" t="s">
        <v>49</v>
      </c>
      <c r="B49" s="85"/>
      <c r="C49" s="15"/>
    </row>
    <row r="50" spans="1:3" x14ac:dyDescent="0.25">
      <c r="A50" s="84" t="s">
        <v>39</v>
      </c>
      <c r="B50" s="8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7F32C26-B03B-45CB-8512-80C5ED13DA30}">
          <x14:formula1>
            <xm:f>Hoja2!$L$1:$L$13</xm:f>
          </x14:formula1>
          <xm:sqref>B10:C10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B1" zoomScale="70" zoomScaleNormal="70" workbookViewId="0">
      <selection activeCell="B19" sqref="B19:C19"/>
    </sheetView>
  </sheetViews>
  <sheetFormatPr baseColWidth="10" defaultColWidth="0" defaultRowHeight="15" x14ac:dyDescent="0.25"/>
  <cols>
    <col min="1" max="1" width="70" style="40" customWidth="1"/>
    <col min="2" max="2" width="35.42578125" style="40" customWidth="1"/>
    <col min="3" max="3" width="164" style="40" customWidth="1"/>
    <col min="4" max="8" width="11.42578125" style="40" hidden="1" customWidth="1"/>
    <col min="9" max="9" width="12" style="40" hidden="1" customWidth="1"/>
    <col min="10" max="16384" width="11.42578125" style="40" hidden="1"/>
  </cols>
  <sheetData>
    <row r="1" spans="1:9" ht="26.25" x14ac:dyDescent="0.25">
      <c r="A1" s="106" t="s">
        <v>50</v>
      </c>
      <c r="B1" s="106"/>
      <c r="C1" s="106"/>
    </row>
    <row r="2" spans="1:9" ht="15" customHeight="1" x14ac:dyDescent="0.25">
      <c r="A2" s="33" t="s">
        <v>11</v>
      </c>
      <c r="B2" s="107" t="str">
        <f>'AUTOS NOTA 321'!B2:C2</f>
        <v>125506006- 214414</v>
      </c>
      <c r="C2" s="108"/>
    </row>
    <row r="3" spans="1:9" x14ac:dyDescent="0.25">
      <c r="A3" s="34" t="s">
        <v>1</v>
      </c>
      <c r="B3" s="111" t="str">
        <f>'AUTOS  NOTA 322'!B2:C2</f>
        <v>503184089001 2024-00194- 00</v>
      </c>
      <c r="C3" s="111"/>
    </row>
    <row r="4" spans="1:9" x14ac:dyDescent="0.25">
      <c r="A4" s="34" t="s">
        <v>2</v>
      </c>
      <c r="B4" s="111" t="str">
        <f>'AUTOS  NOTA 322'!B3:C3</f>
        <v>JUZGADO PRIMERO PROMISCUO MUNICIPAL DE GUAMAL</v>
      </c>
      <c r="C4" s="111"/>
    </row>
    <row r="5" spans="1:9" x14ac:dyDescent="0.25">
      <c r="A5" s="34" t="s">
        <v>3</v>
      </c>
      <c r="B5" s="111" t="str">
        <f>'AUTOS  NOTA 322'!B4:C4</f>
        <v>MARIO NUMAEL CORTES SABOGAL; ALLIANZ SEGUROS S.A</v>
      </c>
      <c r="C5" s="111"/>
    </row>
    <row r="6" spans="1:9" ht="15" customHeight="1" x14ac:dyDescent="0.25">
      <c r="A6" s="34" t="s">
        <v>4</v>
      </c>
      <c r="B6" s="111" t="str">
        <f>'AUTOS  NOTA 322'!B5:C5</f>
        <v xml:space="preserve">VICTOR BARRAGAN GONZALEZ (VÍCTIMA), CAMILO ANDRES BARRAGAN GONZALEZ (HIJO VÍCTIMA - 15/06/1992), DIEGO FERNANDO BARRAGAN GONZALEZ (HIJO VÍCTIMA - 21/10/1999), MARIA EUGENIA GONZALEZ GOMEZ (COMPAÑERA PERMANENTE VÍCTIMA - 09/04/1970)	</v>
      </c>
      <c r="C6" s="111"/>
    </row>
    <row r="7" spans="1:9" x14ac:dyDescent="0.25">
      <c r="A7" s="34" t="s">
        <v>5</v>
      </c>
      <c r="B7" s="111" t="str">
        <f>'AUTOS  NOTA 322'!B6:C6</f>
        <v>DEMANDA DIRECTA</v>
      </c>
      <c r="C7" s="111"/>
    </row>
    <row r="8" spans="1:9" x14ac:dyDescent="0.25">
      <c r="A8" s="36" t="s">
        <v>101</v>
      </c>
      <c r="B8" s="111" t="str">
        <f>'AUTOS  NOTA 322'!B7:C8</f>
        <v>VICTOR BARRAGAN GONZALEZ</v>
      </c>
      <c r="C8" s="111"/>
    </row>
    <row r="9" spans="1:9" x14ac:dyDescent="0.25">
      <c r="A9" s="34" t="s">
        <v>51</v>
      </c>
      <c r="B9" s="104">
        <f>SUM(C11,C12,C14,C15,C17)</f>
        <v>97621347</v>
      </c>
      <c r="C9" s="105"/>
    </row>
    <row r="10" spans="1:9" x14ac:dyDescent="0.25">
      <c r="A10" s="112" t="s">
        <v>52</v>
      </c>
      <c r="B10" s="109" t="s">
        <v>53</v>
      </c>
      <c r="C10" s="110"/>
    </row>
    <row r="11" spans="1:9" x14ac:dyDescent="0.25">
      <c r="A11" s="112"/>
      <c r="B11" s="35" t="s">
        <v>54</v>
      </c>
      <c r="C11" s="52">
        <v>16677947</v>
      </c>
    </row>
    <row r="12" spans="1:9" x14ac:dyDescent="0.25">
      <c r="A12" s="112"/>
      <c r="B12" s="35" t="s">
        <v>55</v>
      </c>
      <c r="C12" s="52">
        <v>2943400</v>
      </c>
    </row>
    <row r="13" spans="1:9" x14ac:dyDescent="0.25">
      <c r="A13" s="112"/>
      <c r="B13" s="109"/>
      <c r="C13" s="110"/>
    </row>
    <row r="14" spans="1:9" x14ac:dyDescent="0.25">
      <c r="A14" s="112"/>
      <c r="B14" s="35" t="s">
        <v>98</v>
      </c>
      <c r="C14" s="53">
        <v>65000000</v>
      </c>
    </row>
    <row r="15" spans="1:9" x14ac:dyDescent="0.25">
      <c r="A15" s="112"/>
      <c r="B15" s="35" t="s">
        <v>99</v>
      </c>
      <c r="C15" s="53">
        <v>13000000</v>
      </c>
      <c r="E15" s="40" t="s">
        <v>57</v>
      </c>
      <c r="F15" s="41">
        <v>0.7</v>
      </c>
    </row>
    <row r="16" spans="1:9" x14ac:dyDescent="0.25">
      <c r="A16" s="112"/>
      <c r="B16" s="109" t="s">
        <v>58</v>
      </c>
      <c r="C16" s="110"/>
      <c r="E16" s="40" t="s">
        <v>59</v>
      </c>
      <c r="F16" s="42">
        <v>0.3</v>
      </c>
      <c r="I16" s="43"/>
    </row>
    <row r="17" spans="1:9" x14ac:dyDescent="0.25">
      <c r="A17" s="112"/>
      <c r="B17" s="35"/>
      <c r="C17" s="38"/>
      <c r="F17" s="44"/>
      <c r="I17" s="43"/>
    </row>
    <row r="18" spans="1:9" ht="23.25" customHeight="1" x14ac:dyDescent="0.25">
      <c r="A18" s="37" t="s">
        <v>60</v>
      </c>
      <c r="B18" s="107" t="s">
        <v>57</v>
      </c>
      <c r="C18" s="108"/>
    </row>
    <row r="19" spans="1:9" ht="30" x14ac:dyDescent="0.25">
      <c r="A19" s="34" t="s">
        <v>62</v>
      </c>
      <c r="B19" s="120" t="s">
        <v>196</v>
      </c>
      <c r="C19" s="121"/>
    </row>
    <row r="20" spans="1:9" ht="15" customHeight="1" x14ac:dyDescent="0.25">
      <c r="A20" s="45" t="s">
        <v>63</v>
      </c>
      <c r="B20" s="117">
        <f>((C22+C23+C25+C26+C30+C28+C32+C34+C29+C33)-C37-C38)*C36*C39</f>
        <v>77922643</v>
      </c>
      <c r="C20" s="117"/>
    </row>
    <row r="21" spans="1:9" x14ac:dyDescent="0.25">
      <c r="A21" s="37" t="s">
        <v>64</v>
      </c>
      <c r="B21" s="122" t="s">
        <v>53</v>
      </c>
      <c r="C21" s="123"/>
    </row>
    <row r="22" spans="1:9" x14ac:dyDescent="0.25">
      <c r="A22" s="115"/>
      <c r="B22" s="35" t="s">
        <v>54</v>
      </c>
      <c r="C22" s="52">
        <v>25422643</v>
      </c>
    </row>
    <row r="23" spans="1:9" x14ac:dyDescent="0.25">
      <c r="A23" s="116"/>
      <c r="B23" s="35" t="s">
        <v>55</v>
      </c>
      <c r="C23" s="30">
        <v>0</v>
      </c>
    </row>
    <row r="24" spans="1:9" x14ac:dyDescent="0.25">
      <c r="A24" s="116"/>
      <c r="B24" s="109" t="s">
        <v>56</v>
      </c>
      <c r="C24" s="110"/>
    </row>
    <row r="25" spans="1:9" x14ac:dyDescent="0.25">
      <c r="A25" s="116"/>
      <c r="B25" s="35" t="s">
        <v>98</v>
      </c>
      <c r="C25" s="52">
        <v>37500000</v>
      </c>
    </row>
    <row r="26" spans="1:9" ht="29.1" customHeight="1" x14ac:dyDescent="0.25">
      <c r="A26" s="116"/>
      <c r="B26" s="35" t="s">
        <v>100</v>
      </c>
      <c r="C26" s="52">
        <v>15000000</v>
      </c>
    </row>
    <row r="27" spans="1:9" x14ac:dyDescent="0.25">
      <c r="A27" s="116"/>
      <c r="B27" s="109" t="s">
        <v>121</v>
      </c>
      <c r="C27" s="110"/>
    </row>
    <row r="28" spans="1:9" x14ac:dyDescent="0.25">
      <c r="A28" s="116"/>
      <c r="B28" s="35" t="s">
        <v>130</v>
      </c>
      <c r="C28" s="30">
        <v>0</v>
      </c>
    </row>
    <row r="29" spans="1:9" x14ac:dyDescent="0.25">
      <c r="A29" s="116"/>
      <c r="B29" s="35" t="s">
        <v>54</v>
      </c>
      <c r="C29" s="30"/>
    </row>
    <row r="30" spans="1:9" x14ac:dyDescent="0.25">
      <c r="A30" s="116"/>
      <c r="B30" s="35" t="s">
        <v>55</v>
      </c>
      <c r="C30" s="30">
        <v>0</v>
      </c>
    </row>
    <row r="31" spans="1:9" x14ac:dyDescent="0.25">
      <c r="A31" s="116"/>
      <c r="B31" s="109" t="s">
        <v>122</v>
      </c>
      <c r="C31" s="110"/>
    </row>
    <row r="32" spans="1:9" x14ac:dyDescent="0.25">
      <c r="A32" s="116"/>
      <c r="B32" s="35"/>
      <c r="C32" s="30"/>
    </row>
    <row r="33" spans="1:3" x14ac:dyDescent="0.25">
      <c r="A33" s="116"/>
      <c r="B33" s="35" t="s">
        <v>54</v>
      </c>
      <c r="C33" s="30">
        <v>0</v>
      </c>
    </row>
    <row r="34" spans="1:3" x14ac:dyDescent="0.25">
      <c r="A34" s="116"/>
      <c r="B34" s="35" t="s">
        <v>55</v>
      </c>
      <c r="C34" s="30">
        <v>0</v>
      </c>
    </row>
    <row r="35" spans="1:3" x14ac:dyDescent="0.25">
      <c r="A35" s="116"/>
      <c r="B35" s="109" t="s">
        <v>114</v>
      </c>
      <c r="C35" s="110"/>
    </row>
    <row r="36" spans="1:3" x14ac:dyDescent="0.25">
      <c r="A36" s="116"/>
      <c r="B36" s="35" t="s">
        <v>125</v>
      </c>
      <c r="C36" s="31">
        <v>1</v>
      </c>
    </row>
    <row r="37" spans="1:3" x14ac:dyDescent="0.25">
      <c r="A37" s="116"/>
      <c r="B37" s="35" t="s">
        <v>115</v>
      </c>
      <c r="C37" s="32">
        <v>0</v>
      </c>
    </row>
    <row r="38" spans="1:3" x14ac:dyDescent="0.25">
      <c r="A38" s="116"/>
      <c r="B38" s="35" t="s">
        <v>171</v>
      </c>
      <c r="C38" s="32"/>
    </row>
    <row r="39" spans="1:3" x14ac:dyDescent="0.25">
      <c r="A39" s="116"/>
      <c r="B39" s="35" t="s">
        <v>129</v>
      </c>
      <c r="C39" s="31">
        <v>1</v>
      </c>
    </row>
    <row r="40" spans="1:3" x14ac:dyDescent="0.25">
      <c r="A40" s="46" t="s">
        <v>65</v>
      </c>
      <c r="B40" s="117">
        <f>IFERROR(B20*(VLOOKUP(B18,E15:F17,2,0)),16666)</f>
        <v>54545850.099999994</v>
      </c>
      <c r="C40" s="117"/>
    </row>
    <row r="41" spans="1:3" ht="93" customHeight="1" x14ac:dyDescent="0.25">
      <c r="A41" s="34" t="s">
        <v>123</v>
      </c>
      <c r="B41" s="118" t="s">
        <v>197</v>
      </c>
      <c r="C41" s="119"/>
    </row>
    <row r="42" spans="1:3" ht="211.5" customHeight="1" x14ac:dyDescent="0.25">
      <c r="A42" s="34" t="s">
        <v>66</v>
      </c>
      <c r="B42" s="113" t="s">
        <v>198</v>
      </c>
      <c r="C42" s="114"/>
    </row>
    <row r="45" spans="1:3" ht="26.25" x14ac:dyDescent="0.25">
      <c r="A45" s="102" t="s">
        <v>172</v>
      </c>
      <c r="B45" s="102"/>
      <c r="C45" s="102"/>
    </row>
    <row r="46" spans="1:3" x14ac:dyDescent="0.25">
      <c r="A46" s="103" t="s">
        <v>173</v>
      </c>
      <c r="B46" s="103"/>
      <c r="C46" s="103"/>
    </row>
    <row r="47" spans="1:3" x14ac:dyDescent="0.25">
      <c r="A47" s="47" t="s">
        <v>174</v>
      </c>
      <c r="B47" s="47" t="s">
        <v>175</v>
      </c>
      <c r="C47" s="48" t="s">
        <v>176</v>
      </c>
    </row>
    <row r="48" spans="1:3" ht="27" x14ac:dyDescent="0.25">
      <c r="A48" s="49" t="s">
        <v>177</v>
      </c>
      <c r="B48" s="50" t="s">
        <v>27</v>
      </c>
      <c r="C48" s="49" t="s">
        <v>178</v>
      </c>
    </row>
    <row r="49" spans="1:3" ht="40.5" x14ac:dyDescent="0.25">
      <c r="A49" s="49" t="s">
        <v>179</v>
      </c>
      <c r="B49" s="50" t="s">
        <v>27</v>
      </c>
      <c r="C49" s="49" t="s">
        <v>180</v>
      </c>
    </row>
    <row r="50" spans="1:3" ht="27" x14ac:dyDescent="0.25">
      <c r="A50" s="49" t="s">
        <v>181</v>
      </c>
      <c r="B50" s="50" t="s">
        <v>27</v>
      </c>
      <c r="C50" s="49" t="s">
        <v>182</v>
      </c>
    </row>
    <row r="51" spans="1:3" x14ac:dyDescent="0.25">
      <c r="A51" s="49" t="s">
        <v>183</v>
      </c>
      <c r="B51" s="50" t="s">
        <v>27</v>
      </c>
      <c r="C51" s="49" t="s">
        <v>184</v>
      </c>
    </row>
    <row r="52" spans="1:3" x14ac:dyDescent="0.25">
      <c r="A52" s="49" t="s">
        <v>185</v>
      </c>
      <c r="B52" s="50" t="s">
        <v>27</v>
      </c>
      <c r="C52" s="51"/>
    </row>
    <row r="53" spans="1:3" x14ac:dyDescent="0.25">
      <c r="A53" s="49" t="s">
        <v>186</v>
      </c>
      <c r="B53" s="50" t="s">
        <v>27</v>
      </c>
      <c r="C53" s="49" t="s">
        <v>187</v>
      </c>
    </row>
    <row r="54" spans="1:3" ht="27" x14ac:dyDescent="0.25">
      <c r="A54" s="49" t="s">
        <v>188</v>
      </c>
      <c r="B54" s="50" t="s">
        <v>27</v>
      </c>
      <c r="C54" s="49" t="s">
        <v>189</v>
      </c>
    </row>
    <row r="55" spans="1:3" x14ac:dyDescent="0.25">
      <c r="A55" s="49" t="s">
        <v>190</v>
      </c>
      <c r="B55" s="50" t="s">
        <v>27</v>
      </c>
      <c r="C55" s="51" t="s">
        <v>191</v>
      </c>
    </row>
    <row r="56" spans="1:3" ht="27" x14ac:dyDescent="0.25">
      <c r="A56" s="49" t="s">
        <v>192</v>
      </c>
      <c r="B56" s="50" t="s">
        <v>27</v>
      </c>
      <c r="C56" s="51" t="s">
        <v>193</v>
      </c>
    </row>
    <row r="57" spans="1:3" ht="27" x14ac:dyDescent="0.25">
      <c r="A57" s="49" t="s">
        <v>194</v>
      </c>
      <c r="B57" s="50" t="s">
        <v>27</v>
      </c>
      <c r="C57" s="51" t="s">
        <v>195</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workbookViewId="0">
      <selection activeCell="B16" sqref="B16:C16"/>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78" t="s">
        <v>67</v>
      </c>
      <c r="B1" s="78"/>
      <c r="C1" s="78"/>
    </row>
    <row r="2" spans="1:3" x14ac:dyDescent="0.25">
      <c r="A2" s="20" t="s">
        <v>11</v>
      </c>
      <c r="B2" s="127" t="str">
        <f>'AUTOS NOTA 324-478'!B2:C2</f>
        <v>125506006- 214414</v>
      </c>
      <c r="C2" s="128"/>
    </row>
    <row r="3" spans="1:3" x14ac:dyDescent="0.25">
      <c r="A3" s="5" t="s">
        <v>1</v>
      </c>
      <c r="B3" s="77" t="str">
        <f>'AUTOS  NOTA 322'!B2:C2</f>
        <v>503184089001 2024-00194- 00</v>
      </c>
      <c r="C3" s="77"/>
    </row>
    <row r="4" spans="1:3" x14ac:dyDescent="0.25">
      <c r="A4" s="5" t="s">
        <v>2</v>
      </c>
      <c r="B4" s="77" t="str">
        <f>'AUTOS  NOTA 322'!B3:C3</f>
        <v>JUZGADO PRIMERO PROMISCUO MUNICIPAL DE GUAMAL</v>
      </c>
      <c r="C4" s="77"/>
    </row>
    <row r="5" spans="1:3" x14ac:dyDescent="0.25">
      <c r="A5" s="5" t="s">
        <v>3</v>
      </c>
      <c r="B5" s="77" t="str">
        <f>'AUTOS  NOTA 322'!B4:C4</f>
        <v>MARIO NUMAEL CORTES SABOGAL; ALLIANZ SEGUROS S.A</v>
      </c>
      <c r="C5" s="77"/>
    </row>
    <row r="6" spans="1:3" ht="15" customHeight="1" x14ac:dyDescent="0.25">
      <c r="A6" s="5" t="s">
        <v>4</v>
      </c>
      <c r="B6" s="77" t="str">
        <f>'AUTOS  NOTA 322'!B5:C5</f>
        <v xml:space="preserve">VICTOR BARRAGAN GONZALEZ (VÍCTIMA), CAMILO ANDRES BARRAGAN GONZALEZ (HIJO VÍCTIMA - 15/06/1992), DIEGO FERNANDO BARRAGAN GONZALEZ (HIJO VÍCTIMA - 21/10/1999), MARIA EUGENIA GONZALEZ GOMEZ (COMPAÑERA PERMANENTE VÍCTIMA - 09/04/1970)	</v>
      </c>
      <c r="C6" s="77"/>
    </row>
    <row r="7" spans="1:3" ht="15" customHeight="1" x14ac:dyDescent="0.25">
      <c r="A7" s="5" t="s">
        <v>5</v>
      </c>
      <c r="B7" s="77" t="str">
        <f>'AUTOS  NOTA 322'!B6:C6</f>
        <v>DEMANDA DIRECTA</v>
      </c>
      <c r="C7" s="77"/>
    </row>
    <row r="8" spans="1:3" ht="15" customHeight="1" x14ac:dyDescent="0.25">
      <c r="A8" s="29" t="s">
        <v>101</v>
      </c>
      <c r="B8" s="77" t="str">
        <f>'AUTOS  NOTA 322'!B7:C8</f>
        <v>VICTOR BARRAGAN GONZALEZ</v>
      </c>
      <c r="C8" s="77"/>
    </row>
    <row r="9" spans="1:3" ht="18.95" customHeight="1" x14ac:dyDescent="0.25">
      <c r="A9" s="5" t="s">
        <v>102</v>
      </c>
      <c r="B9" s="77" t="s">
        <v>57</v>
      </c>
      <c r="C9" s="77"/>
    </row>
    <row r="10" spans="1:3" x14ac:dyDescent="0.25">
      <c r="A10" s="7" t="s">
        <v>64</v>
      </c>
      <c r="B10" s="125">
        <f>'AUTOS NOTA 324-478'!B20:C20</f>
        <v>77922643</v>
      </c>
      <c r="C10" s="125"/>
    </row>
    <row r="11" spans="1:3" x14ac:dyDescent="0.25">
      <c r="A11" s="7" t="s">
        <v>116</v>
      </c>
      <c r="B11" s="126">
        <f>'AUTOS NOTA 324-478'!B40:C40</f>
        <v>54545850.099999994</v>
      </c>
      <c r="C11" s="77"/>
    </row>
    <row r="12" spans="1:3" ht="30" customHeight="1" x14ac:dyDescent="0.25">
      <c r="A12" s="7" t="s">
        <v>68</v>
      </c>
      <c r="B12" s="77" t="s">
        <v>196</v>
      </c>
      <c r="C12" s="77"/>
    </row>
    <row r="13" spans="1:3" ht="45" x14ac:dyDescent="0.25">
      <c r="A13" s="5" t="s">
        <v>69</v>
      </c>
      <c r="B13" s="77" t="s">
        <v>17</v>
      </c>
      <c r="C13" s="77"/>
    </row>
    <row r="14" spans="1:3" ht="45" x14ac:dyDescent="0.25">
      <c r="A14" s="5" t="s">
        <v>70</v>
      </c>
      <c r="B14" s="77" t="s">
        <v>17</v>
      </c>
      <c r="C14" s="77"/>
    </row>
    <row r="15" spans="1:3" x14ac:dyDescent="0.25">
      <c r="A15" s="5" t="s">
        <v>71</v>
      </c>
      <c r="B15" s="6" t="s">
        <v>17</v>
      </c>
      <c r="C15" s="6"/>
    </row>
    <row r="16" spans="1:3" x14ac:dyDescent="0.25">
      <c r="A16" s="7" t="s">
        <v>72</v>
      </c>
      <c r="B16" s="77"/>
      <c r="C16" s="77"/>
    </row>
    <row r="17" spans="1:3" x14ac:dyDescent="0.25">
      <c r="A17" s="6" t="s">
        <v>73</v>
      </c>
      <c r="B17" s="124"/>
      <c r="C17" s="12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78" t="s">
        <v>131</v>
      </c>
      <c r="B1" s="78"/>
      <c r="C1" s="78"/>
    </row>
    <row r="2" spans="1:3" x14ac:dyDescent="0.25">
      <c r="A2" s="39" t="s">
        <v>11</v>
      </c>
      <c r="B2" s="127" t="str">
        <f>'[2]AUTOS NOTA 321'!B2:C2</f>
        <v xml:space="preserve">SINIESTRO   LEGIS </v>
      </c>
      <c r="C2" s="128"/>
    </row>
    <row r="3" spans="1:3" x14ac:dyDescent="0.25">
      <c r="A3" s="5" t="s">
        <v>1</v>
      </c>
      <c r="B3" s="77" t="str">
        <f>'[3]GENERALES NOTA 322'!B2:C2</f>
        <v xml:space="preserve">Radicado </v>
      </c>
      <c r="C3" s="77"/>
    </row>
    <row r="4" spans="1:3" x14ac:dyDescent="0.25">
      <c r="A4" s="5" t="s">
        <v>2</v>
      </c>
      <c r="B4" s="77" t="str">
        <f>'[3]GENERALES NOTA 322'!B3:C3</f>
        <v>JUZGADO</v>
      </c>
      <c r="C4" s="77"/>
    </row>
    <row r="5" spans="1:3" x14ac:dyDescent="0.25">
      <c r="A5" s="5" t="s">
        <v>3</v>
      </c>
      <c r="B5" s="77" t="str">
        <f>'[3]GENERALES NOTA 322'!B4:C4</f>
        <v xml:space="preserve">NOMBRE Y APELLIDOS DE  LOS DEMANDADOS </v>
      </c>
      <c r="C5" s="77"/>
    </row>
    <row r="6" spans="1:3" x14ac:dyDescent="0.25">
      <c r="A6" s="5" t="s">
        <v>4</v>
      </c>
      <c r="B6" s="77" t="str">
        <f>'[3]GENERALES NOTA 322'!B5:C5</f>
        <v>COLOCAR LOS NOMBRES Y APELLIDOS, SU CALIDAD (HERMANO, HIJO ETC)  PARA LOS CONYUGES E HIJOS COLOCAR LA FECHA DE NACIMIENTO.</v>
      </c>
      <c r="C6" s="77"/>
    </row>
    <row r="7" spans="1:3" x14ac:dyDescent="0.25">
      <c r="A7" s="5" t="s">
        <v>5</v>
      </c>
      <c r="B7" s="77" t="str">
        <f>'[3]GENERALES NOTA 322'!B6:C6</f>
        <v>LLAMADA EN GARANTIA</v>
      </c>
      <c r="C7" s="77"/>
    </row>
    <row r="8" spans="1:3" x14ac:dyDescent="0.25">
      <c r="A8" s="5" t="s">
        <v>102</v>
      </c>
      <c r="B8" s="77" t="str">
        <f>'[3]GENERALES NOTA 325'!B8:C8</f>
        <v>PROBABLE GENERALES</v>
      </c>
      <c r="C8" s="77"/>
    </row>
    <row r="9" spans="1:3" x14ac:dyDescent="0.25">
      <c r="A9" s="7" t="s">
        <v>64</v>
      </c>
      <c r="B9" s="125">
        <f>'[3]GENERALES  NOTA 324 -478'!B17:C17</f>
        <v>100000000</v>
      </c>
      <c r="C9" s="125"/>
    </row>
    <row r="10" spans="1:3" x14ac:dyDescent="0.25">
      <c r="A10" s="5" t="s">
        <v>132</v>
      </c>
      <c r="B10" s="130">
        <v>0</v>
      </c>
      <c r="C10" s="130"/>
    </row>
    <row r="11" spans="1:3" x14ac:dyDescent="0.25">
      <c r="A11" s="5" t="s">
        <v>133</v>
      </c>
      <c r="B11" s="77"/>
      <c r="C11" s="77"/>
    </row>
    <row r="12" spans="1:3" x14ac:dyDescent="0.25">
      <c r="A12" s="5" t="s">
        <v>134</v>
      </c>
      <c r="B12" s="77"/>
      <c r="C12" s="77"/>
    </row>
    <row r="13" spans="1:3" x14ac:dyDescent="0.25">
      <c r="A13" s="5" t="s">
        <v>135</v>
      </c>
      <c r="B13" s="129"/>
      <c r="C13" s="129"/>
    </row>
    <row r="14" spans="1:3" x14ac:dyDescent="0.25">
      <c r="A14" s="5" t="s">
        <v>136</v>
      </c>
      <c r="B14" s="77"/>
      <c r="C14" s="77"/>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78" t="s">
        <v>137</v>
      </c>
      <c r="B1" s="78"/>
      <c r="C1" s="78"/>
    </row>
    <row r="2" spans="1:6" x14ac:dyDescent="0.25">
      <c r="A2" s="20" t="s">
        <v>11</v>
      </c>
      <c r="B2" s="127" t="str">
        <f>'[2]AUTOS NOTA 321'!B2:C2</f>
        <v xml:space="preserve">SINIESTRO   LEGIS </v>
      </c>
      <c r="C2" s="128"/>
    </row>
    <row r="3" spans="1:6" x14ac:dyDescent="0.25">
      <c r="A3" s="5" t="s">
        <v>1</v>
      </c>
      <c r="B3" s="77" t="str">
        <f>'[3]GENERALES NOTA 322'!B2:C2</f>
        <v xml:space="preserve">Radicado </v>
      </c>
      <c r="C3" s="77"/>
    </row>
    <row r="4" spans="1:6" x14ac:dyDescent="0.25">
      <c r="A4" s="5" t="s">
        <v>2</v>
      </c>
      <c r="B4" s="77" t="str">
        <f>'[3]GENERALES NOTA 322'!B3:C3</f>
        <v>JUZGADO</v>
      </c>
      <c r="C4" s="77"/>
    </row>
    <row r="5" spans="1:6" x14ac:dyDescent="0.25">
      <c r="A5" s="5" t="s">
        <v>3</v>
      </c>
      <c r="B5" s="77" t="str">
        <f>'[3]GENERALES NOTA 322'!B4:C4</f>
        <v xml:space="preserve">NOMBRE Y APELLIDOS DE  LOS DEMANDADOS </v>
      </c>
      <c r="C5" s="77"/>
    </row>
    <row r="6" spans="1:6" x14ac:dyDescent="0.25">
      <c r="A6" s="5" t="s">
        <v>4</v>
      </c>
      <c r="B6" s="77" t="str">
        <f>'[3]GENERALES NOTA 322'!B5:C5</f>
        <v>COLOCAR LOS NOMBRES Y APELLIDOS, SU CALIDAD (HERMANO, HIJO ETC)  PARA LOS CONYUGES E HIJOS COLOCAR LA FECHA DE NACIMIENTO.</v>
      </c>
      <c r="C6" s="77"/>
    </row>
    <row r="7" spans="1:6" x14ac:dyDescent="0.25">
      <c r="A7" s="5" t="s">
        <v>5</v>
      </c>
      <c r="B7" s="77" t="str">
        <f>'[3]GENERALES NOTA 322'!B6:C6</f>
        <v>LLAMADA EN GARANTIA</v>
      </c>
      <c r="C7" s="77"/>
    </row>
    <row r="8" spans="1:6" x14ac:dyDescent="0.25">
      <c r="A8" s="5" t="s">
        <v>138</v>
      </c>
      <c r="B8" s="77" t="str">
        <f>'[3]GENERALES NOTA 325'!B8:C8</f>
        <v>PROBABLE GENERALES</v>
      </c>
      <c r="C8" s="77"/>
    </row>
    <row r="9" spans="1:6" x14ac:dyDescent="0.25">
      <c r="A9" s="5" t="s">
        <v>139</v>
      </c>
      <c r="B9" s="77"/>
      <c r="C9" s="77"/>
    </row>
    <row r="10" spans="1:6" ht="111" customHeight="1" x14ac:dyDescent="0.25">
      <c r="A10" s="5" t="s">
        <v>140</v>
      </c>
      <c r="B10" s="77"/>
      <c r="C10" s="77"/>
    </row>
    <row r="11" spans="1:6" ht="21" customHeight="1" x14ac:dyDescent="0.25">
      <c r="A11" s="131"/>
      <c r="B11" s="131"/>
      <c r="C11" s="131"/>
      <c r="E11" t="s">
        <v>57</v>
      </c>
      <c r="F11" s="22">
        <v>0.7</v>
      </c>
    </row>
    <row r="12" spans="1:6" hidden="1" x14ac:dyDescent="0.25">
      <c r="A12" s="132"/>
      <c r="B12" s="132"/>
      <c r="C12" s="132"/>
      <c r="E12" t="s">
        <v>59</v>
      </c>
      <c r="F12" s="23">
        <v>0.3</v>
      </c>
    </row>
    <row r="13" spans="1:6" ht="18.75" x14ac:dyDescent="0.25">
      <c r="A13" s="133" t="s">
        <v>141</v>
      </c>
      <c r="B13" s="133"/>
      <c r="C13" s="133"/>
    </row>
    <row r="14" spans="1:6" x14ac:dyDescent="0.25">
      <c r="A14" s="37" t="s">
        <v>60</v>
      </c>
      <c r="B14" s="107" t="s">
        <v>61</v>
      </c>
      <c r="C14" s="108"/>
    </row>
    <row r="15" spans="1:6" ht="45" x14ac:dyDescent="0.25">
      <c r="A15" s="21" t="s">
        <v>63</v>
      </c>
      <c r="B15" s="134">
        <f>((C17+C18+C20+C21+C25+C23+C27+C29+C24+C28)-C32)*C31*C33</f>
        <v>1000000000</v>
      </c>
      <c r="C15" s="134"/>
    </row>
    <row r="16" spans="1:6" x14ac:dyDescent="0.25">
      <c r="A16" s="7" t="s">
        <v>64</v>
      </c>
      <c r="B16" s="135" t="s">
        <v>53</v>
      </c>
      <c r="C16" s="136"/>
    </row>
    <row r="17" spans="1:3" x14ac:dyDescent="0.25">
      <c r="A17" s="115"/>
      <c r="B17" s="35" t="s">
        <v>54</v>
      </c>
      <c r="C17" s="30">
        <v>1000000000</v>
      </c>
    </row>
    <row r="18" spans="1:3" x14ac:dyDescent="0.25">
      <c r="A18" s="116"/>
      <c r="B18" s="35" t="s">
        <v>55</v>
      </c>
      <c r="C18" s="30">
        <v>0</v>
      </c>
    </row>
    <row r="19" spans="1:3" x14ac:dyDescent="0.25">
      <c r="A19" s="116"/>
      <c r="B19" s="109" t="s">
        <v>56</v>
      </c>
      <c r="C19" s="110"/>
    </row>
    <row r="20" spans="1:3" x14ac:dyDescent="0.25">
      <c r="A20" s="116"/>
      <c r="B20" s="35" t="s">
        <v>98</v>
      </c>
      <c r="C20" s="30">
        <v>0</v>
      </c>
    </row>
    <row r="21" spans="1:3" ht="30" x14ac:dyDescent="0.25">
      <c r="A21" s="116"/>
      <c r="B21" s="35" t="s">
        <v>100</v>
      </c>
      <c r="C21" s="30">
        <v>0</v>
      </c>
    </row>
    <row r="22" spans="1:3" x14ac:dyDescent="0.25">
      <c r="A22" s="116"/>
      <c r="B22" s="109" t="s">
        <v>121</v>
      </c>
      <c r="C22" s="110"/>
    </row>
    <row r="23" spans="1:3" x14ac:dyDescent="0.25">
      <c r="A23" s="116"/>
      <c r="B23" s="35" t="s">
        <v>130</v>
      </c>
      <c r="C23" s="30">
        <v>0</v>
      </c>
    </row>
    <row r="24" spans="1:3" x14ac:dyDescent="0.25">
      <c r="A24" s="116"/>
      <c r="B24" s="35" t="s">
        <v>54</v>
      </c>
      <c r="C24" s="30">
        <v>0</v>
      </c>
    </row>
    <row r="25" spans="1:3" x14ac:dyDescent="0.25">
      <c r="A25" s="116"/>
      <c r="B25" s="35" t="s">
        <v>55</v>
      </c>
      <c r="C25" s="30">
        <v>0</v>
      </c>
    </row>
    <row r="26" spans="1:3" x14ac:dyDescent="0.25">
      <c r="A26" s="116"/>
      <c r="B26" s="109" t="s">
        <v>122</v>
      </c>
      <c r="C26" s="110"/>
    </row>
    <row r="27" spans="1:3" x14ac:dyDescent="0.25">
      <c r="A27" s="116"/>
      <c r="B27" s="35"/>
      <c r="C27" s="30"/>
    </row>
    <row r="28" spans="1:3" x14ac:dyDescent="0.25">
      <c r="A28" s="116"/>
      <c r="B28" s="35" t="s">
        <v>54</v>
      </c>
      <c r="C28" s="30">
        <v>0</v>
      </c>
    </row>
    <row r="29" spans="1:3" x14ac:dyDescent="0.25">
      <c r="A29" s="116"/>
      <c r="B29" s="35" t="s">
        <v>55</v>
      </c>
      <c r="C29" s="30">
        <v>0</v>
      </c>
    </row>
    <row r="30" spans="1:3" x14ac:dyDescent="0.25">
      <c r="A30" s="116"/>
      <c r="B30" s="109" t="s">
        <v>114</v>
      </c>
      <c r="C30" s="110"/>
    </row>
    <row r="31" spans="1:3" x14ac:dyDescent="0.25">
      <c r="A31" s="116"/>
      <c r="B31" s="35" t="s">
        <v>125</v>
      </c>
      <c r="C31" s="31">
        <v>1</v>
      </c>
    </row>
    <row r="32" spans="1:3" x14ac:dyDescent="0.25">
      <c r="A32" s="116"/>
      <c r="B32" s="35" t="s">
        <v>115</v>
      </c>
      <c r="C32" s="32">
        <v>0</v>
      </c>
    </row>
    <row r="33" spans="1:3" x14ac:dyDescent="0.25">
      <c r="A33" s="116"/>
      <c r="B33" s="35" t="s">
        <v>129</v>
      </c>
      <c r="C33" s="31">
        <v>1</v>
      </c>
    </row>
    <row r="34" spans="1:3" x14ac:dyDescent="0.25">
      <c r="A34" s="24" t="s">
        <v>65</v>
      </c>
      <c r="B34" s="117">
        <f>IFERROR(B15*(VLOOKUP(B14,E11:F13,2,0)),16666)</f>
        <v>16666</v>
      </c>
      <c r="C34" s="117"/>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103</v>
      </c>
      <c r="L1" s="28" t="s">
        <v>127</v>
      </c>
      <c r="M1" t="s">
        <v>76</v>
      </c>
      <c r="N1" t="s">
        <v>57</v>
      </c>
      <c r="O1" t="s">
        <v>117</v>
      </c>
    </row>
    <row r="2" spans="1:15" x14ac:dyDescent="0.25">
      <c r="A2" t="s">
        <v>76</v>
      </c>
      <c r="B2" t="s">
        <v>27</v>
      </c>
      <c r="C2" t="s">
        <v>77</v>
      </c>
      <c r="D2" s="2" t="s">
        <v>78</v>
      </c>
      <c r="E2" s="1" t="s">
        <v>79</v>
      </c>
      <c r="F2" s="2" t="s">
        <v>61</v>
      </c>
      <c r="G2" s="4">
        <v>0.7</v>
      </c>
      <c r="H2" t="s">
        <v>7</v>
      </c>
      <c r="I2" t="s">
        <v>80</v>
      </c>
      <c r="K2" t="s">
        <v>104</v>
      </c>
      <c r="L2" s="28" t="s">
        <v>105</v>
      </c>
      <c r="M2" t="s">
        <v>81</v>
      </c>
      <c r="N2" t="s">
        <v>59</v>
      </c>
      <c r="O2" t="s">
        <v>27</v>
      </c>
    </row>
    <row r="3" spans="1:15" x14ac:dyDescent="0.25">
      <c r="A3" t="s">
        <v>81</v>
      </c>
      <c r="C3" t="s">
        <v>82</v>
      </c>
      <c r="D3" s="2" t="s">
        <v>83</v>
      </c>
      <c r="E3" s="1" t="s">
        <v>84</v>
      </c>
      <c r="F3" s="2" t="s">
        <v>59</v>
      </c>
      <c r="G3" s="4">
        <v>0.3</v>
      </c>
      <c r="H3" t="s">
        <v>85</v>
      </c>
      <c r="I3" t="s">
        <v>86</v>
      </c>
      <c r="L3" s="28" t="s">
        <v>106</v>
      </c>
      <c r="M3" t="s">
        <v>87</v>
      </c>
      <c r="N3" t="s">
        <v>61</v>
      </c>
    </row>
    <row r="4" spans="1:15" x14ac:dyDescent="0.25">
      <c r="A4" t="s">
        <v>87</v>
      </c>
      <c r="C4" t="s">
        <v>20</v>
      </c>
      <c r="E4" s="1" t="s">
        <v>88</v>
      </c>
      <c r="H4" t="s">
        <v>89</v>
      </c>
      <c r="I4" t="s">
        <v>8</v>
      </c>
      <c r="L4" t="s">
        <v>107</v>
      </c>
    </row>
    <row r="5" spans="1:15" x14ac:dyDescent="0.25">
      <c r="A5" t="s">
        <v>90</v>
      </c>
      <c r="E5" s="1" t="s">
        <v>91</v>
      </c>
      <c r="H5" t="s">
        <v>92</v>
      </c>
      <c r="I5" t="s">
        <v>93</v>
      </c>
      <c r="L5" s="28" t="s">
        <v>108</v>
      </c>
    </row>
    <row r="6" spans="1:15" x14ac:dyDescent="0.25">
      <c r="E6" s="1" t="s">
        <v>94</v>
      </c>
      <c r="I6" t="s">
        <v>95</v>
      </c>
      <c r="L6" s="28" t="s">
        <v>128</v>
      </c>
    </row>
    <row r="7" spans="1:15" x14ac:dyDescent="0.25">
      <c r="E7" s="1" t="s">
        <v>96</v>
      </c>
      <c r="I7" t="s">
        <v>119</v>
      </c>
      <c r="L7" s="28" t="s">
        <v>109</v>
      </c>
    </row>
    <row r="8" spans="1:15" x14ac:dyDescent="0.25">
      <c r="E8" s="1" t="s">
        <v>97</v>
      </c>
      <c r="L8" s="28" t="s">
        <v>121</v>
      </c>
    </row>
    <row r="9" spans="1:15" x14ac:dyDescent="0.25">
      <c r="L9" s="28" t="s">
        <v>110</v>
      </c>
    </row>
    <row r="10" spans="1:15" x14ac:dyDescent="0.25">
      <c r="L10" s="28" t="s">
        <v>111</v>
      </c>
    </row>
    <row r="11" spans="1:15" x14ac:dyDescent="0.25">
      <c r="L11" s="28" t="s">
        <v>112</v>
      </c>
    </row>
    <row r="12" spans="1:15" x14ac:dyDescent="0.25">
      <c r="L12" s="28" t="s">
        <v>113</v>
      </c>
    </row>
    <row r="13" spans="1:15" x14ac:dyDescent="0.25">
      <c r="L13" s="28" t="s">
        <v>124</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2024-12-04T15:02:35Z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