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mi_\Downloads\"/>
    </mc:Choice>
  </mc:AlternateContent>
  <bookViews>
    <workbookView xWindow="0" yWindow="0" windowWidth="13230" windowHeight="6350" firstSheet="1" activeTab="1"/>
  </bookViews>
  <sheets>
    <sheet name="LIQ. PRETENSIONES DEMANDA" sheetId="13" r:id="rId1"/>
    <sheet name="PML" sheetId="15" r:id="rId2"/>
    <sheet name="PROM SALARIO" sheetId="1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G41" i="15" s="1"/>
  <c r="F42" i="15"/>
  <c r="F36" i="15"/>
  <c r="G36" i="15" s="1"/>
  <c r="F28" i="15"/>
  <c r="F38" i="15" s="1"/>
  <c r="G38" i="15" s="1"/>
  <c r="F31" i="15"/>
  <c r="F22" i="15"/>
  <c r="F32" i="15" s="1"/>
  <c r="F20" i="15"/>
  <c r="F30" i="15" s="1"/>
  <c r="F40" i="15" s="1"/>
  <c r="G40" i="15" s="1"/>
  <c r="F19" i="15"/>
  <c r="G19" i="15" s="1"/>
  <c r="E29" i="15" s="1"/>
  <c r="F17" i="15"/>
  <c r="F27" i="15" s="1"/>
  <c r="F37" i="15" s="1"/>
  <c r="G37" i="15" s="1"/>
  <c r="F16" i="15"/>
  <c r="F26" i="15" s="1"/>
  <c r="F12" i="15"/>
  <c r="G12" i="15" s="1"/>
  <c r="F7" i="15"/>
  <c r="F9" i="15"/>
  <c r="G9" i="15" s="1"/>
  <c r="F10" i="15"/>
  <c r="G10" i="15" s="1"/>
  <c r="G11" i="15"/>
  <c r="G8" i="15"/>
  <c r="F6" i="15"/>
  <c r="G18" i="15"/>
  <c r="E28" i="15" s="1"/>
  <c r="G21" i="15"/>
  <c r="E31" i="15" s="1"/>
  <c r="G31" i="15" s="1"/>
  <c r="G28" i="15" l="1"/>
  <c r="J7" i="15" s="1"/>
  <c r="J10" i="15"/>
  <c r="G20" i="15"/>
  <c r="F29" i="15"/>
  <c r="G22" i="15"/>
  <c r="G42" i="15"/>
  <c r="G43" i="15" s="1"/>
  <c r="G17" i="15"/>
  <c r="G16" i="15"/>
  <c r="E26" i="15" s="1"/>
  <c r="G7" i="15"/>
  <c r="G6" i="15"/>
  <c r="E32" i="15" l="1"/>
  <c r="G32" i="15" s="1"/>
  <c r="J11" i="15" s="1"/>
  <c r="G29" i="15"/>
  <c r="F39" i="15"/>
  <c r="G39" i="15" s="1"/>
  <c r="E27" i="15"/>
  <c r="G27" i="15" s="1"/>
  <c r="J6" i="15" s="1"/>
  <c r="E30" i="15"/>
  <c r="G30" i="15" s="1"/>
  <c r="J9" i="15" s="1"/>
  <c r="G13" i="15"/>
  <c r="G23" i="15"/>
  <c r="G26" i="15"/>
  <c r="J5" i="15" s="1"/>
  <c r="J8" i="15" l="1"/>
  <c r="G33" i="15"/>
  <c r="E45" i="13"/>
  <c r="E46" i="13"/>
  <c r="D46" i="13"/>
  <c r="F46" i="13" s="1"/>
  <c r="E36" i="13"/>
  <c r="E25" i="13"/>
  <c r="E24" i="13"/>
  <c r="E23" i="13"/>
  <c r="E18" i="13"/>
  <c r="F18" i="13" s="1"/>
  <c r="E17" i="13"/>
  <c r="F17" i="13" s="1"/>
  <c r="E16" i="13"/>
  <c r="F16" i="13" s="1"/>
  <c r="F18" i="14"/>
  <c r="D45" i="13" s="1"/>
  <c r="F45" i="13" s="1"/>
  <c r="C18" i="14"/>
  <c r="D44" i="13" s="1"/>
  <c r="E8" i="13"/>
  <c r="E10" i="13"/>
  <c r="F10" i="13" s="1"/>
  <c r="E11" i="13"/>
  <c r="F11" i="13" s="1"/>
  <c r="E9" i="13"/>
  <c r="F9" i="13" s="1"/>
  <c r="E15" i="13" l="1"/>
  <c r="E29" i="13" l="1"/>
  <c r="F29" i="13" s="1"/>
  <c r="F30" i="13" s="1"/>
  <c r="E22" i="13"/>
  <c r="D25" i="13"/>
  <c r="D24" i="13"/>
  <c r="D23" i="13"/>
  <c r="F15" i="13"/>
  <c r="D22" i="13" s="1"/>
  <c r="F8" i="13"/>
  <c r="F12" i="13" s="1"/>
  <c r="F25" i="13" l="1"/>
  <c r="F23" i="13"/>
  <c r="F24" i="13"/>
  <c r="F19" i="13"/>
  <c r="F22" i="13"/>
  <c r="F26" i="13" l="1"/>
  <c r="E44" i="13"/>
  <c r="F44" i="13" s="1"/>
  <c r="E38" i="13"/>
  <c r="E37" i="13"/>
  <c r="H35" i="13"/>
  <c r="I35" i="13" s="1"/>
  <c r="E39" i="13" s="1"/>
  <c r="B51" i="13" l="1"/>
  <c r="F51" i="13" s="1"/>
  <c r="F47" i="13"/>
  <c r="F39" i="13"/>
  <c r="F40" i="13" s="1"/>
  <c r="F53" i="13" s="1"/>
</calcChain>
</file>

<file path=xl/sharedStrings.xml><?xml version="1.0" encoding="utf-8"?>
<sst xmlns="http://schemas.openxmlformats.org/spreadsheetml/2006/main" count="148" uniqueCount="60">
  <si>
    <t>LIQUIDACIÓN DE LAS PRETENSIONES DE LA DEMANDA</t>
  </si>
  <si>
    <t>DESDE</t>
  </si>
  <si>
    <t>HASTA</t>
  </si>
  <si>
    <t>SALARIO</t>
  </si>
  <si>
    <t>DÍAS</t>
  </si>
  <si>
    <t>PRIMAS</t>
  </si>
  <si>
    <t>Teniendo en cuenta que la demandante presuntamente debia devengar menos de 2 SMMLV, para el calculo de las primas y cesantías se incluyó el Aux. de transporte</t>
  </si>
  <si>
    <t>En la demanda solo acreditaron los salarios percibidos en el año 2020, 2019( agosto, septiembre, octubre y noviembre), 2018 (julio, agosto, septiembre, octubre), por lo que el resto de periodos se tomará como base el SMLMV</t>
  </si>
  <si>
    <t>TOTAL ADEUDADO</t>
  </si>
  <si>
    <t>CESANTÍAS</t>
  </si>
  <si>
    <t xml:space="preserve">*Nota:(i) Las pretensiones de la demanda están orientadas a solicitar el pago de  prestaciones sociales, vacaciones, indemnización artículo 64 y 65 del CTS e indemnización por no consignación de cesantías. 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</si>
  <si>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</si>
  <si>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</si>
  <si>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</si>
  <si>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</si>
  <si>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</si>
  <si>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</si>
  <si>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</si>
  <si>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</si>
  <si>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</si>
  <si>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</si>
  <si>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</si>
  <si>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</si>
  <si>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</si>
  <si>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</si>
  <si>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</si>
  <si>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</si>
  <si>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</si>
  <si>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</si>
  <si>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</si>
  <si>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</si>
  <si>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</si>
  <si>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</si>
  <si>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</si>
  <si>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</si>
  <si>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</si>
  <si>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</si>
  <si>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</si>
  <si>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</si>
  <si>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</si>
  <si>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</si>
  <si>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</si>
  <si>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</si>
  <si>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</si>
  <si>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</si>
  <si>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</si>
  <si>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POLIZA</t>
  </si>
  <si>
    <t>GU064597</t>
  </si>
  <si>
    <t>GU064993</t>
  </si>
  <si>
    <t>GU065315</t>
  </si>
  <si>
    <t>GU065581</t>
  </si>
  <si>
    <t>GU065922</t>
  </si>
  <si>
    <t>GU067058</t>
  </si>
  <si>
    <t>GU067364</t>
  </si>
  <si>
    <t>TOTAL LIQUIDACION OBJETIVA</t>
  </si>
  <si>
    <t>PÓLIZA</t>
  </si>
  <si>
    <t>Nota: Los valores mencionados corresponden a la liquidación objetiva de cada poliza, teniendo en cuenta que no se pactaron deducibles, ni coaseguro, y la suma asegurada es superior a los valores liquidados. </t>
  </si>
  <si>
    <t>ACTUALIZACIÓN</t>
  </si>
  <si>
    <r>
      <t xml:space="preserve">Indemnización por terminación de contrato sin justa causa: </t>
    </r>
    <r>
      <rPr>
        <sz val="10"/>
        <color rgb="FF000000"/>
        <rFont val="Calibri"/>
        <family val="2"/>
        <scheme val="minor"/>
      </rPr>
      <t>0- No se reconoce, dado que los efectos patrimoniales de la declaratoria de un contrato realidad se contraen al pago de las prestaciones sociales a título de restablecimiento del derecho y no comprenden emolumentos indemnizatorios adicionales, pues ello no otorga la calidad de servidora publica a la accionante.</t>
    </r>
  </si>
  <si>
    <r>
      <t xml:space="preserve">Indemnización moratoria por no pago de cesantías: </t>
    </r>
    <r>
      <rPr>
        <sz val="10"/>
        <color rgb="FF000000"/>
        <rFont val="Calibri"/>
        <family val="2"/>
        <scheme val="minor"/>
      </rPr>
      <t>0 - No se reconoce, conforme a la posición consolidada por la Sección Segunda del Consejo de Estado, los efectos patrimoniales de la declaratoria de un contrato realidad se contraen al pago de las prestaciones sociales a título de restablecimiento del derecho y no comprenden emolumentos indemnizatorios adicionales en la medida que la relación laboral sostenida entre las partes se entiende liquidada al finiquitar el término contractual y surte efectos a partir del reconocimiento de una relación laboral en sede judicial, situación que impide la mora como presupuesto legal para su reconocimiento.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</si>
</sst>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0" borderId="1" xfId="1" applyNumberFormat="1" applyFont="1" applyFill="1" applyBorder="1"/>
    <xf numFmtId="0" fontId="6" fillId="0" borderId="1" xfId="0" applyFont="1" applyBorder="1" applyAlignment="1">
      <alignment horizontal="center" vertical="center"/>
    </xf>
    <xf numFmtId="169" fontId="6" fillId="3" borderId="1" xfId="0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169" fontId="0" fillId="0" borderId="0" xfId="20" applyNumberFormat="1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/>
    <xf numFmtId="14" fontId="15" fillId="0" borderId="1" xfId="0" applyNumberFormat="1" applyFont="1" applyBorder="1" applyAlignment="1">
      <alignment horizontal="center"/>
    </xf>
    <xf numFmtId="164" fontId="15" fillId="0" borderId="1" xfId="6" applyNumberFormat="1" applyFont="1" applyBorder="1"/>
    <xf numFmtId="164" fontId="15" fillId="0" borderId="1" xfId="1" applyNumberFormat="1" applyFont="1" applyBorder="1"/>
    <xf numFmtId="164" fontId="15" fillId="0" borderId="1" xfId="1" applyNumberFormat="1" applyFont="1" applyFill="1" applyBorder="1"/>
    <xf numFmtId="0" fontId="15" fillId="0" borderId="1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0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/>
    </xf>
    <xf numFmtId="164" fontId="15" fillId="0" borderId="1" xfId="1" applyNumberFormat="1" applyFont="1" applyFill="1" applyBorder="1" applyAlignment="1">
      <alignment vertical="center"/>
    </xf>
    <xf numFmtId="0" fontId="15" fillId="0" borderId="0" xfId="0" applyFont="1"/>
    <xf numFmtId="0" fontId="14" fillId="0" borderId="1" xfId="0" applyFont="1" applyBorder="1" applyAlignment="1">
      <alignment horizontal="justify" vertical="center" wrapText="1"/>
    </xf>
    <xf numFmtId="0" fontId="16" fillId="0" borderId="0" xfId="0" applyFont="1" applyAlignment="1">
      <alignment horizontal="justify"/>
    </xf>
    <xf numFmtId="164" fontId="15" fillId="8" borderId="1" xfId="0" applyNumberFormat="1" applyFont="1" applyFill="1" applyBorder="1" applyAlignment="1">
      <alignment wrapText="1"/>
    </xf>
    <xf numFmtId="164" fontId="14" fillId="9" borderId="1" xfId="1" applyNumberFormat="1" applyFont="1" applyFill="1" applyBorder="1" applyAlignment="1">
      <alignment horizontal="center"/>
    </xf>
    <xf numFmtId="164" fontId="14" fillId="10" borderId="1" xfId="1" applyNumberFormat="1" applyFont="1" applyFill="1" applyBorder="1"/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8" fontId="5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6" fillId="10" borderId="0" xfId="0" applyFont="1" applyFill="1" applyAlignment="1">
      <alignment horizontal="center" vertical="center" wrapText="1"/>
    </xf>
    <xf numFmtId="0" fontId="15" fillId="6" borderId="0" xfId="0" applyFont="1" applyFill="1" applyAlignment="1"/>
    <xf numFmtId="0" fontId="19" fillId="6" borderId="3" xfId="0" applyFont="1" applyFill="1" applyBorder="1" applyAlignment="1"/>
    <xf numFmtId="0" fontId="15" fillId="0" borderId="8" xfId="0" applyFont="1" applyBorder="1" applyAlignment="1">
      <alignment wrapText="1"/>
    </xf>
    <xf numFmtId="0" fontId="17" fillId="0" borderId="0" xfId="0" applyFont="1" applyAlignment="1">
      <alignment vertical="center" wrapText="1"/>
    </xf>
    <xf numFmtId="0" fontId="17" fillId="7" borderId="0" xfId="0" applyFont="1" applyFill="1" applyAlignment="1">
      <alignment wrapText="1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Alignment="1"/>
  </cellXfs>
  <cellStyles count="21">
    <cellStyle name="Millares" xfId="1" builtinId="3"/>
    <cellStyle name="Millares [0] 2" xfId="3"/>
    <cellStyle name="Millares 2" xfId="8"/>
    <cellStyle name="Millares 3" xfId="10"/>
    <cellStyle name="Millares 4" xfId="6"/>
    <cellStyle name="Millares 5" xfId="12"/>
    <cellStyle name="Millares 6" xfId="15"/>
    <cellStyle name="Millares 7" xfId="16"/>
    <cellStyle name="Millares 8" xfId="18"/>
    <cellStyle name="Moneda" xfId="20" builtinId="4"/>
    <cellStyle name="Moneda [0] 2" xfId="5"/>
    <cellStyle name="Moneda 2" xfId="4"/>
    <cellStyle name="Moneda 3" xfId="9"/>
    <cellStyle name="Moneda 4" xfId="11"/>
    <cellStyle name="Moneda 5" xfId="7"/>
    <cellStyle name="Moneda 6" xfId="13"/>
    <cellStyle name="Moneda 7" xfId="14"/>
    <cellStyle name="Moneda 8" xfId="17"/>
    <cellStyle name="Moneda 9" xfId="1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54"/>
  <sheetViews>
    <sheetView topLeftCell="B35" workbookViewId="0">
      <selection activeCell="M15" sqref="M15"/>
    </sheetView>
  </sheetViews>
  <sheetFormatPr baseColWidth="10" defaultColWidth="11.453125" defaultRowHeight="14.5" x14ac:dyDescent="0.35"/>
  <cols>
    <col min="2" max="2" width="16.453125" style="1" customWidth="1"/>
    <col min="3" max="4" width="11.453125" style="1"/>
    <col min="5" max="5" width="13.81640625" style="1" customWidth="1"/>
    <col min="6" max="6" width="18.81640625" style="1" customWidth="1"/>
    <col min="7" max="7" width="17.453125" style="1" customWidth="1"/>
  </cols>
  <sheetData>
    <row r="5" spans="1:12" s="1" customFormat="1" ht="15" customHeight="1" x14ac:dyDescent="0.3">
      <c r="A5" s="14"/>
      <c r="B5" s="53" t="s">
        <v>0</v>
      </c>
      <c r="C5" s="53"/>
      <c r="D5" s="53"/>
      <c r="E5" s="53"/>
      <c r="F5" s="53"/>
      <c r="G5" s="14"/>
      <c r="H5" s="14"/>
      <c r="I5" s="14"/>
      <c r="J5" s="14"/>
    </row>
    <row r="6" spans="1:12" ht="15" customHeight="1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2" ht="15" customHeight="1" x14ac:dyDescent="0.35">
      <c r="A7" s="14"/>
      <c r="B7" s="15" t="s">
        <v>1</v>
      </c>
      <c r="C7" s="15" t="s">
        <v>2</v>
      </c>
      <c r="D7" s="15" t="s">
        <v>3</v>
      </c>
      <c r="E7" s="15" t="s">
        <v>4</v>
      </c>
      <c r="F7" s="23" t="s">
        <v>5</v>
      </c>
      <c r="G7" s="55" t="s">
        <v>6</v>
      </c>
      <c r="H7" s="14"/>
      <c r="I7" s="14"/>
      <c r="J7" s="14"/>
    </row>
    <row r="8" spans="1:12" x14ac:dyDescent="0.35">
      <c r="A8" s="14"/>
      <c r="B8" s="17">
        <v>42938</v>
      </c>
      <c r="C8" s="17">
        <v>43100</v>
      </c>
      <c r="D8" s="18">
        <v>820857</v>
      </c>
      <c r="E8" s="24">
        <f>DAYS360(B8,C8)</f>
        <v>159</v>
      </c>
      <c r="F8" s="19">
        <f>(D8*E8)/360</f>
        <v>362545.17499999999</v>
      </c>
      <c r="G8" s="55"/>
      <c r="H8" s="14"/>
      <c r="I8" s="56" t="s">
        <v>7</v>
      </c>
      <c r="J8" s="56"/>
      <c r="K8" s="56"/>
      <c r="L8" s="56"/>
    </row>
    <row r="9" spans="1:12" x14ac:dyDescent="0.35">
      <c r="A9" s="14"/>
      <c r="B9" s="17">
        <v>43101</v>
      </c>
      <c r="C9" s="17">
        <v>43465</v>
      </c>
      <c r="D9" s="18">
        <v>891154</v>
      </c>
      <c r="E9" s="24">
        <f>DAYS360(B9,C9)</f>
        <v>360</v>
      </c>
      <c r="F9" s="19">
        <f t="shared" ref="F9:F11" si="0">(D9*E9)/360</f>
        <v>891154</v>
      </c>
      <c r="G9" s="55"/>
      <c r="H9" s="14"/>
      <c r="I9" s="56"/>
      <c r="J9" s="56"/>
      <c r="K9" s="56"/>
      <c r="L9" s="56"/>
    </row>
    <row r="10" spans="1:12" x14ac:dyDescent="0.35">
      <c r="A10" s="14"/>
      <c r="B10" s="17">
        <v>43466</v>
      </c>
      <c r="C10" s="17">
        <v>43830</v>
      </c>
      <c r="D10" s="18">
        <v>930826</v>
      </c>
      <c r="E10" s="24">
        <f t="shared" ref="E10:E11" si="1">DAYS360(B10,C10)</f>
        <v>360</v>
      </c>
      <c r="F10" s="19">
        <f t="shared" si="0"/>
        <v>930826</v>
      </c>
      <c r="G10" s="55"/>
      <c r="H10" s="14"/>
      <c r="I10" s="56"/>
      <c r="J10" s="56"/>
      <c r="K10" s="56"/>
      <c r="L10" s="56"/>
    </row>
    <row r="11" spans="1:12" x14ac:dyDescent="0.35">
      <c r="A11" s="14"/>
      <c r="B11" s="17">
        <v>43831</v>
      </c>
      <c r="C11" s="17">
        <v>43921</v>
      </c>
      <c r="D11" s="18">
        <v>1264015</v>
      </c>
      <c r="E11" s="24">
        <f t="shared" si="1"/>
        <v>90</v>
      </c>
      <c r="F11" s="19">
        <f t="shared" si="0"/>
        <v>316003.75</v>
      </c>
      <c r="G11" s="55"/>
      <c r="H11" s="14"/>
      <c r="I11" s="56"/>
      <c r="J11" s="56"/>
      <c r="K11" s="56"/>
      <c r="L11" s="56"/>
    </row>
    <row r="12" spans="1:12" ht="15" customHeight="1" x14ac:dyDescent="0.35">
      <c r="A12" s="14"/>
      <c r="B12" s="54" t="s">
        <v>8</v>
      </c>
      <c r="C12" s="54"/>
      <c r="D12" s="54"/>
      <c r="E12" s="54"/>
      <c r="F12" s="25">
        <f>SUM(F8:F11)</f>
        <v>2500528.9249999998</v>
      </c>
      <c r="G12" s="55"/>
      <c r="H12" s="14"/>
      <c r="I12" s="14"/>
      <c r="J12" s="14"/>
    </row>
    <row r="13" spans="1:12" ht="15" customHeight="1" x14ac:dyDescent="0.35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2" x14ac:dyDescent="0.35">
      <c r="A14" s="14"/>
      <c r="B14" s="15" t="s">
        <v>1</v>
      </c>
      <c r="C14" s="15" t="s">
        <v>2</v>
      </c>
      <c r="D14" s="15" t="s">
        <v>3</v>
      </c>
      <c r="E14" s="15" t="s">
        <v>4</v>
      </c>
      <c r="F14" s="23" t="s">
        <v>9</v>
      </c>
      <c r="G14" s="55"/>
      <c r="H14" s="14"/>
      <c r="I14" s="14"/>
      <c r="J14" s="14"/>
      <c r="K14" s="1"/>
    </row>
    <row r="15" spans="1:12" ht="14.25" customHeight="1" x14ac:dyDescent="0.35">
      <c r="A15" s="14"/>
      <c r="B15" s="17">
        <v>42938</v>
      </c>
      <c r="C15" s="17">
        <v>43100</v>
      </c>
      <c r="D15" s="18">
        <v>820857</v>
      </c>
      <c r="E15" s="24">
        <f t="shared" ref="E15" si="2">DAYS360(B15,C15)+1</f>
        <v>160</v>
      </c>
      <c r="F15" s="26">
        <f>(D15*E15)/360</f>
        <v>364825.33333333331</v>
      </c>
      <c r="G15" s="55"/>
      <c r="H15" s="14"/>
      <c r="I15" s="57" t="s">
        <v>10</v>
      </c>
      <c r="J15" s="57"/>
      <c r="K15" s="57"/>
    </row>
    <row r="16" spans="1:12" s="1" customFormat="1" ht="15" customHeight="1" x14ac:dyDescent="0.3">
      <c r="A16" s="14"/>
      <c r="B16" s="17">
        <v>43101</v>
      </c>
      <c r="C16" s="17">
        <v>43465</v>
      </c>
      <c r="D16" s="18">
        <v>891154</v>
      </c>
      <c r="E16" s="24">
        <f>DAYS360(B16,C16)</f>
        <v>360</v>
      </c>
      <c r="F16" s="26">
        <f t="shared" ref="F16:F18" si="3">(D16*E16)/360</f>
        <v>891154</v>
      </c>
      <c r="G16" s="55"/>
      <c r="H16" s="14"/>
      <c r="I16" s="57"/>
      <c r="J16" s="57"/>
      <c r="K16" s="57"/>
    </row>
    <row r="17" spans="1:13" s="1" customFormat="1" ht="15" customHeight="1" x14ac:dyDescent="0.3">
      <c r="A17" s="14"/>
      <c r="B17" s="17">
        <v>43466</v>
      </c>
      <c r="C17" s="17">
        <v>43830</v>
      </c>
      <c r="D17" s="18">
        <v>930826</v>
      </c>
      <c r="E17" s="24">
        <f>DAYS360(B17,C17)</f>
        <v>360</v>
      </c>
      <c r="F17" s="26">
        <f t="shared" si="3"/>
        <v>930826</v>
      </c>
      <c r="G17" s="55"/>
      <c r="H17" s="14"/>
      <c r="I17" s="57"/>
      <c r="J17" s="57"/>
      <c r="K17" s="57"/>
    </row>
    <row r="18" spans="1:13" s="1" customFormat="1" ht="15" customHeight="1" x14ac:dyDescent="0.3">
      <c r="A18" s="14"/>
      <c r="B18" s="17">
        <v>43831</v>
      </c>
      <c r="C18" s="17">
        <v>43921</v>
      </c>
      <c r="D18" s="18">
        <v>1264015</v>
      </c>
      <c r="E18" s="24">
        <f>DAYS360(B18,C18)</f>
        <v>90</v>
      </c>
      <c r="F18" s="26">
        <f t="shared" si="3"/>
        <v>316003.75</v>
      </c>
      <c r="G18" s="55"/>
      <c r="H18" s="14"/>
      <c r="I18" s="57"/>
      <c r="J18" s="57"/>
      <c r="K18" s="57"/>
    </row>
    <row r="19" spans="1:13" s="1" customFormat="1" ht="15" customHeight="1" x14ac:dyDescent="0.3">
      <c r="A19" s="14"/>
      <c r="B19" s="54" t="s">
        <v>8</v>
      </c>
      <c r="C19" s="54"/>
      <c r="D19" s="54"/>
      <c r="E19" s="54"/>
      <c r="F19" s="25">
        <f>SUM(F15:F18)</f>
        <v>2502809.083333333</v>
      </c>
      <c r="G19" s="55"/>
      <c r="H19" s="14"/>
      <c r="I19" s="57"/>
      <c r="J19" s="57"/>
      <c r="K19" s="57"/>
    </row>
    <row r="20" spans="1:13" s="1" customFormat="1" ht="12" customHeight="1" x14ac:dyDescent="0.3">
      <c r="A20" s="14"/>
      <c r="B20" s="14"/>
      <c r="C20" s="14"/>
      <c r="D20" s="14"/>
      <c r="E20" s="14"/>
      <c r="F20" s="14"/>
      <c r="G20" s="14"/>
      <c r="H20" s="14"/>
      <c r="I20" s="57"/>
      <c r="J20" s="57"/>
      <c r="K20" s="57"/>
    </row>
    <row r="21" spans="1:13" s="1" customFormat="1" ht="12" customHeight="1" x14ac:dyDescent="0.3">
      <c r="A21" s="14"/>
      <c r="B21" s="15" t="s">
        <v>1</v>
      </c>
      <c r="C21" s="15" t="s">
        <v>2</v>
      </c>
      <c r="D21" s="15" t="s">
        <v>9</v>
      </c>
      <c r="E21" s="15" t="s">
        <v>4</v>
      </c>
      <c r="F21" s="23" t="s">
        <v>11</v>
      </c>
      <c r="G21" s="14"/>
      <c r="H21" s="14"/>
      <c r="I21" s="57"/>
      <c r="J21" s="57"/>
      <c r="K21" s="57"/>
    </row>
    <row r="22" spans="1:13" s="1" customFormat="1" ht="12" customHeight="1" x14ac:dyDescent="0.3">
      <c r="A22" s="14"/>
      <c r="B22" s="17">
        <v>42938</v>
      </c>
      <c r="C22" s="17">
        <v>43100</v>
      </c>
      <c r="D22" s="26">
        <f>+F15</f>
        <v>364825.33333333331</v>
      </c>
      <c r="E22" s="24">
        <f>DAYS360(B22,C22)+1</f>
        <v>160</v>
      </c>
      <c r="F22" s="24">
        <f>(D22*E22*0.12)/360</f>
        <v>19457.351111111111</v>
      </c>
      <c r="G22" s="14"/>
      <c r="H22" s="14"/>
      <c r="I22" s="57"/>
      <c r="J22" s="57"/>
      <c r="K22" s="57"/>
    </row>
    <row r="23" spans="1:13" s="1" customFormat="1" ht="12" customHeight="1" x14ac:dyDescent="0.3">
      <c r="A23" s="14"/>
      <c r="B23" s="17">
        <v>43101</v>
      </c>
      <c r="C23" s="17">
        <v>43465</v>
      </c>
      <c r="D23" s="26">
        <f>+F16</f>
        <v>891154</v>
      </c>
      <c r="E23" s="24">
        <f>DAYS360(B23,C23)</f>
        <v>360</v>
      </c>
      <c r="F23" s="24">
        <f>(D23*E23*0.12)/360</f>
        <v>106938.48</v>
      </c>
      <c r="G23" s="14"/>
      <c r="H23" s="14"/>
      <c r="I23" s="57"/>
      <c r="J23" s="57"/>
      <c r="K23" s="57"/>
    </row>
    <row r="24" spans="1:13" s="1" customFormat="1" ht="12" customHeight="1" x14ac:dyDescent="0.3">
      <c r="A24" s="14"/>
      <c r="B24" s="17">
        <v>43466</v>
      </c>
      <c r="C24" s="17">
        <v>43830</v>
      </c>
      <c r="D24" s="26">
        <f>+F17</f>
        <v>930826</v>
      </c>
      <c r="E24" s="24">
        <f>DAYS360(B24,C24)</f>
        <v>360</v>
      </c>
      <c r="F24" s="24">
        <f>(D24*E24*0.12)/360</f>
        <v>111699.11999999998</v>
      </c>
      <c r="G24" s="14"/>
      <c r="H24" s="14"/>
      <c r="I24" s="57"/>
      <c r="J24" s="57"/>
      <c r="K24" s="57"/>
    </row>
    <row r="25" spans="1:13" ht="13.5" customHeight="1" x14ac:dyDescent="0.35">
      <c r="A25" s="14"/>
      <c r="B25" s="17">
        <v>43831</v>
      </c>
      <c r="C25" s="17">
        <v>43921</v>
      </c>
      <c r="D25" s="26">
        <f>+F18</f>
        <v>316003.75</v>
      </c>
      <c r="E25" s="24">
        <f>DAYS360(B25,C25)</f>
        <v>90</v>
      </c>
      <c r="F25" s="24">
        <f t="shared" ref="F25" si="4">(D25*E25*0.12)/360</f>
        <v>9480.1124999999993</v>
      </c>
      <c r="G25" s="14"/>
      <c r="H25" s="14"/>
      <c r="I25" s="57"/>
      <c r="J25" s="57"/>
      <c r="K25" s="57"/>
    </row>
    <row r="26" spans="1:13" s="1" customFormat="1" ht="12" x14ac:dyDescent="0.3">
      <c r="A26" s="14"/>
      <c r="B26" s="54" t="s">
        <v>8</v>
      </c>
      <c r="C26" s="54"/>
      <c r="D26" s="54"/>
      <c r="E26" s="54"/>
      <c r="F26" s="25">
        <f>SUM(F22:F25)</f>
        <v>247575.06361111108</v>
      </c>
      <c r="G26" s="14"/>
      <c r="H26" s="14"/>
      <c r="I26" s="57"/>
      <c r="J26" s="57"/>
      <c r="K26" s="57"/>
    </row>
    <row r="27" spans="1:13" s="1" customFormat="1" ht="12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3" s="1" customFormat="1" ht="12" x14ac:dyDescent="0.3">
      <c r="A28" s="14"/>
      <c r="B28" s="15" t="s">
        <v>1</v>
      </c>
      <c r="C28" s="15" t="s">
        <v>2</v>
      </c>
      <c r="D28" s="15" t="s">
        <v>3</v>
      </c>
      <c r="E28" s="15" t="s">
        <v>4</v>
      </c>
      <c r="F28" s="23" t="s">
        <v>12</v>
      </c>
      <c r="G28" s="14"/>
      <c r="H28" s="14"/>
      <c r="I28" s="14"/>
      <c r="J28" s="14"/>
    </row>
    <row r="29" spans="1:13" s="1" customFormat="1" ht="12" x14ac:dyDescent="0.3">
      <c r="A29" s="14"/>
      <c r="B29" s="17">
        <v>42938</v>
      </c>
      <c r="C29" s="17">
        <v>43921</v>
      </c>
      <c r="D29" s="18">
        <v>1161161</v>
      </c>
      <c r="E29" s="24">
        <f>DAYS360(B29,C29)+1</f>
        <v>970</v>
      </c>
      <c r="F29" s="24">
        <f>(D29*E29)/720</f>
        <v>1564341.9027777778</v>
      </c>
      <c r="G29" s="14"/>
      <c r="H29" s="14"/>
      <c r="I29" s="14"/>
      <c r="J29" s="14"/>
    </row>
    <row r="30" spans="1:13" s="1" customFormat="1" ht="12" x14ac:dyDescent="0.3">
      <c r="A30" s="14"/>
      <c r="B30" s="54" t="s">
        <v>8</v>
      </c>
      <c r="C30" s="54"/>
      <c r="D30" s="54"/>
      <c r="E30" s="54"/>
      <c r="F30" s="25">
        <f>SUM(F29)</f>
        <v>1564341.9027777778</v>
      </c>
      <c r="G30" s="14"/>
      <c r="H30" s="14"/>
      <c r="I30" s="14"/>
      <c r="J30" s="14"/>
    </row>
    <row r="31" spans="1:13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M31" s="1"/>
    </row>
    <row r="32" spans="1:13" x14ac:dyDescent="0.35">
      <c r="A32" s="14"/>
      <c r="B32" s="49" t="s">
        <v>13</v>
      </c>
      <c r="C32" s="49"/>
      <c r="D32" s="49"/>
      <c r="E32" s="49"/>
      <c r="F32" s="49"/>
      <c r="G32" s="49"/>
      <c r="H32" s="49"/>
      <c r="I32" s="49"/>
      <c r="J32" s="14"/>
      <c r="M32" s="1"/>
    </row>
    <row r="33" spans="1:13" x14ac:dyDescent="0.35">
      <c r="A33" s="14"/>
      <c r="B33" s="50"/>
      <c r="C33" s="50"/>
      <c r="D33" s="50"/>
      <c r="E33" s="2" t="s">
        <v>14</v>
      </c>
      <c r="F33" s="2" t="s">
        <v>15</v>
      </c>
      <c r="G33" s="2" t="s">
        <v>16</v>
      </c>
      <c r="H33" s="51" t="s">
        <v>17</v>
      </c>
      <c r="I33" s="51"/>
      <c r="J33" s="14"/>
      <c r="M33" s="1"/>
    </row>
    <row r="34" spans="1:13" x14ac:dyDescent="0.35">
      <c r="A34" s="14"/>
      <c r="B34" s="52" t="s">
        <v>18</v>
      </c>
      <c r="C34" s="52"/>
      <c r="D34" s="52"/>
      <c r="E34" s="3">
        <v>2020</v>
      </c>
      <c r="F34" s="3">
        <v>3</v>
      </c>
      <c r="G34" s="4">
        <v>31</v>
      </c>
      <c r="H34" s="5" t="s">
        <v>19</v>
      </c>
      <c r="I34" s="6" t="s">
        <v>20</v>
      </c>
      <c r="J34" s="14"/>
      <c r="M34" s="1"/>
    </row>
    <row r="35" spans="1:13" x14ac:dyDescent="0.35">
      <c r="A35" s="14"/>
      <c r="B35" s="52" t="s">
        <v>21</v>
      </c>
      <c r="C35" s="52"/>
      <c r="D35" s="52"/>
      <c r="E35" s="7">
        <v>2017</v>
      </c>
      <c r="F35" s="7">
        <v>7</v>
      </c>
      <c r="G35" s="8">
        <v>22</v>
      </c>
      <c r="H35" s="9">
        <f>(E34-E35)*360+(F34-F35)*30+(G34-G35+1)</f>
        <v>970</v>
      </c>
      <c r="I35" s="10">
        <f>H35/360</f>
        <v>2.6944444444444446</v>
      </c>
      <c r="J35" s="14"/>
      <c r="M35" s="1"/>
    </row>
    <row r="36" spans="1:13" x14ac:dyDescent="0.35">
      <c r="A36" s="14"/>
      <c r="B36" s="52" t="s">
        <v>22</v>
      </c>
      <c r="C36" s="52"/>
      <c r="D36" s="52"/>
      <c r="E36" s="58">
        <f>+D29</f>
        <v>1161161</v>
      </c>
      <c r="F36" s="59"/>
      <c r="G36" s="59"/>
      <c r="H36" s="59"/>
      <c r="I36" s="59"/>
      <c r="J36" s="14"/>
      <c r="M36" s="1"/>
    </row>
    <row r="37" spans="1:13" x14ac:dyDescent="0.35">
      <c r="A37" s="14"/>
      <c r="B37" s="52" t="s">
        <v>23</v>
      </c>
      <c r="C37" s="52"/>
      <c r="D37" s="52"/>
      <c r="E37" s="60">
        <f>E36/30</f>
        <v>38705.366666666669</v>
      </c>
      <c r="F37" s="60"/>
      <c r="G37" s="60"/>
      <c r="H37" s="60"/>
      <c r="I37" s="60"/>
      <c r="J37" s="14"/>
      <c r="M37" s="1"/>
    </row>
    <row r="38" spans="1:13" x14ac:dyDescent="0.35">
      <c r="A38" s="14"/>
      <c r="B38" s="52" t="s">
        <v>24</v>
      </c>
      <c r="C38" s="52"/>
      <c r="D38" s="52"/>
      <c r="E38" s="60">
        <f>E36</f>
        <v>1161161</v>
      </c>
      <c r="F38" s="60"/>
      <c r="G38" s="60"/>
      <c r="H38" s="60"/>
      <c r="I38" s="60"/>
      <c r="J38" s="14"/>
      <c r="M38" s="1"/>
    </row>
    <row r="39" spans="1:13" x14ac:dyDescent="0.35">
      <c r="A39" s="14"/>
      <c r="B39" s="52" t="s">
        <v>25</v>
      </c>
      <c r="C39" s="52"/>
      <c r="D39" s="52"/>
      <c r="E39" s="11">
        <f>I35-1</f>
        <v>1.6944444444444446</v>
      </c>
      <c r="F39" s="60">
        <f>E39*20*E37</f>
        <v>1311681.8703703706</v>
      </c>
      <c r="G39" s="60"/>
      <c r="H39" s="60"/>
      <c r="I39" s="60"/>
      <c r="J39" s="14"/>
    </row>
    <row r="40" spans="1:13" x14ac:dyDescent="0.35">
      <c r="A40" s="14"/>
      <c r="B40" s="62" t="s">
        <v>26</v>
      </c>
      <c r="C40" s="62"/>
      <c r="D40" s="62"/>
      <c r="E40" s="12"/>
      <c r="F40" s="63">
        <f>SUM(F39)</f>
        <v>1311681.8703703706</v>
      </c>
      <c r="G40" s="63"/>
      <c r="H40" s="63"/>
      <c r="I40" s="63"/>
      <c r="J40" s="14"/>
    </row>
    <row r="41" spans="1:13" x14ac:dyDescent="0.35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3" x14ac:dyDescent="0.35">
      <c r="A42" s="14"/>
      <c r="B42" s="54" t="s">
        <v>27</v>
      </c>
      <c r="C42" s="54"/>
      <c r="D42" s="54"/>
      <c r="E42" s="54"/>
      <c r="F42" s="54"/>
      <c r="G42" s="14"/>
      <c r="H42" s="14"/>
      <c r="I42" s="14"/>
      <c r="J42" s="14"/>
    </row>
    <row r="43" spans="1:13" x14ac:dyDescent="0.35">
      <c r="A43" s="14"/>
      <c r="B43" s="15" t="s">
        <v>1</v>
      </c>
      <c r="C43" s="15" t="s">
        <v>2</v>
      </c>
      <c r="D43" s="15" t="s">
        <v>3</v>
      </c>
      <c r="E43" s="15" t="s">
        <v>4</v>
      </c>
      <c r="F43" s="16" t="s">
        <v>28</v>
      </c>
      <c r="G43" s="14"/>
      <c r="H43" s="14"/>
      <c r="I43" s="14"/>
      <c r="J43" s="14"/>
    </row>
    <row r="44" spans="1:13" x14ac:dyDescent="0.35">
      <c r="A44" s="14"/>
      <c r="B44" s="17">
        <v>43146</v>
      </c>
      <c r="C44" s="17">
        <v>43510</v>
      </c>
      <c r="D44" s="18">
        <f>+'PROM SALARIO'!C18</f>
        <v>802943.25</v>
      </c>
      <c r="E44" s="19">
        <f t="shared" ref="E44:E46" si="5">DAYS360(B44,C44)+1</f>
        <v>360</v>
      </c>
      <c r="F44" s="19">
        <f t="shared" ref="F44:F46" si="6">(D44/30)*E44</f>
        <v>9635319</v>
      </c>
      <c r="G44" s="14"/>
      <c r="H44" s="14"/>
      <c r="I44" s="14"/>
      <c r="J44" s="14"/>
    </row>
    <row r="45" spans="1:13" x14ac:dyDescent="0.35">
      <c r="A45" s="14"/>
      <c r="B45" s="17">
        <v>43511</v>
      </c>
      <c r="C45" s="17">
        <v>43875</v>
      </c>
      <c r="D45" s="18">
        <f>+'PROM SALARIO'!F18</f>
        <v>833794.41666666663</v>
      </c>
      <c r="E45" s="19">
        <f t="shared" si="5"/>
        <v>360</v>
      </c>
      <c r="F45" s="19">
        <f t="shared" si="6"/>
        <v>10005533</v>
      </c>
      <c r="G45" s="14"/>
      <c r="H45" s="14"/>
      <c r="I45" s="14"/>
      <c r="J45" s="14"/>
    </row>
    <row r="46" spans="1:13" x14ac:dyDescent="0.35">
      <c r="A46" s="14"/>
      <c r="B46" s="17">
        <v>43876</v>
      </c>
      <c r="C46" s="17">
        <v>43921</v>
      </c>
      <c r="D46" s="18">
        <f>+D29</f>
        <v>1161161</v>
      </c>
      <c r="E46" s="19">
        <f t="shared" si="5"/>
        <v>47</v>
      </c>
      <c r="F46" s="19">
        <f t="shared" si="6"/>
        <v>1819152.2333333334</v>
      </c>
      <c r="G46" s="14"/>
      <c r="H46" s="14"/>
      <c r="I46" s="14"/>
      <c r="J46" s="14"/>
    </row>
    <row r="47" spans="1:13" x14ac:dyDescent="0.35">
      <c r="A47" s="14"/>
      <c r="B47" s="54" t="s">
        <v>8</v>
      </c>
      <c r="C47" s="54"/>
      <c r="D47" s="54"/>
      <c r="E47" s="54"/>
      <c r="F47" s="20">
        <f>SUM(F44:F45)</f>
        <v>19640852</v>
      </c>
      <c r="G47" s="14"/>
      <c r="H47" s="14"/>
      <c r="I47" s="14"/>
      <c r="J47" s="14"/>
    </row>
    <row r="48" spans="1:13" x14ac:dyDescent="0.35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4.5" customHeight="1" x14ac:dyDescent="0.35">
      <c r="A49" s="14"/>
      <c r="B49" s="49" t="s">
        <v>29</v>
      </c>
      <c r="C49" s="49"/>
      <c r="D49" s="49"/>
      <c r="E49" s="49"/>
      <c r="F49" s="49"/>
      <c r="G49" s="14"/>
      <c r="H49" s="14"/>
      <c r="I49" s="14"/>
      <c r="J49" s="14"/>
    </row>
    <row r="50" spans="1:10" x14ac:dyDescent="0.35">
      <c r="A50" s="14"/>
      <c r="B50" s="64" t="s">
        <v>30</v>
      </c>
      <c r="C50" s="64"/>
      <c r="D50" s="64" t="s">
        <v>31</v>
      </c>
      <c r="E50" s="64"/>
      <c r="F50" s="21" t="s">
        <v>32</v>
      </c>
      <c r="G50" s="14"/>
      <c r="H50" s="14"/>
      <c r="I50" s="14"/>
      <c r="J50" s="14"/>
    </row>
    <row r="51" spans="1:10" x14ac:dyDescent="0.35">
      <c r="A51" s="14"/>
      <c r="B51" s="65">
        <f>E37</f>
        <v>38705.366666666669</v>
      </c>
      <c r="C51" s="66"/>
      <c r="D51" s="67">
        <v>720</v>
      </c>
      <c r="E51" s="67"/>
      <c r="F51" s="22">
        <f>B51*D51</f>
        <v>27867864</v>
      </c>
      <c r="G51" s="14"/>
      <c r="H51" s="14"/>
      <c r="I51" s="14"/>
      <c r="J51" s="14"/>
    </row>
    <row r="52" spans="1:10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x14ac:dyDescent="0.35">
      <c r="A53" s="14"/>
      <c r="B53" s="61" t="s">
        <v>33</v>
      </c>
      <c r="C53" s="61"/>
      <c r="D53" s="61"/>
      <c r="E53" s="61"/>
      <c r="F53" s="27">
        <f>F12+F19+F26+F30+F40+F47+F51</f>
        <v>55635652.845092595</v>
      </c>
      <c r="G53" s="14"/>
      <c r="H53" s="14"/>
      <c r="I53" s="14"/>
      <c r="J53" s="14"/>
    </row>
    <row r="54" spans="1:10" x14ac:dyDescent="0.35">
      <c r="A54" s="13"/>
      <c r="B54" s="14"/>
      <c r="C54" s="14"/>
      <c r="D54" s="14"/>
      <c r="E54" s="14"/>
      <c r="F54" s="14"/>
      <c r="G54" s="14"/>
      <c r="H54" s="13"/>
      <c r="I54" s="13"/>
    </row>
  </sheetData>
  <mergeCells count="32">
    <mergeCell ref="B38:D38"/>
    <mergeCell ref="E38:I38"/>
    <mergeCell ref="B39:D39"/>
    <mergeCell ref="F39:I39"/>
    <mergeCell ref="B53:E53"/>
    <mergeCell ref="B40:D40"/>
    <mergeCell ref="F40:I40"/>
    <mergeCell ref="B42:F42"/>
    <mergeCell ref="B47:E47"/>
    <mergeCell ref="B49:F49"/>
    <mergeCell ref="B50:C50"/>
    <mergeCell ref="D50:E50"/>
    <mergeCell ref="B51:C51"/>
    <mergeCell ref="D51:E51"/>
    <mergeCell ref="B35:D35"/>
    <mergeCell ref="B36:D36"/>
    <mergeCell ref="E36:I36"/>
    <mergeCell ref="B37:D37"/>
    <mergeCell ref="E37:I37"/>
    <mergeCell ref="B32:I32"/>
    <mergeCell ref="B33:D33"/>
    <mergeCell ref="H33:I33"/>
    <mergeCell ref="B34:D34"/>
    <mergeCell ref="B5:F5"/>
    <mergeCell ref="B12:E12"/>
    <mergeCell ref="B19:E19"/>
    <mergeCell ref="B26:E26"/>
    <mergeCell ref="B30:E30"/>
    <mergeCell ref="G7:G12"/>
    <mergeCell ref="G14:G19"/>
    <mergeCell ref="I8:L11"/>
    <mergeCell ref="I15:K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9"/>
  <sheetViews>
    <sheetView tabSelected="1" topLeftCell="A25" zoomScale="52" zoomScaleNormal="52" workbookViewId="0">
      <selection activeCell="K25" sqref="K25"/>
    </sheetView>
  </sheetViews>
  <sheetFormatPr baseColWidth="10" defaultColWidth="11.453125" defaultRowHeight="13" x14ac:dyDescent="0.3"/>
  <cols>
    <col min="1" max="6" width="11.453125" style="41"/>
    <col min="7" max="7" width="15.26953125" style="41" customWidth="1"/>
    <col min="8" max="8" width="22.7265625" style="41" customWidth="1"/>
    <col min="9" max="9" width="19.81640625" style="41" customWidth="1"/>
    <col min="10" max="10" width="26.90625" style="41" customWidth="1"/>
    <col min="11" max="11" width="15.6328125" style="41" customWidth="1"/>
    <col min="12" max="16384" width="11.453125" style="41"/>
  </cols>
  <sheetData>
    <row r="3" spans="2:17" x14ac:dyDescent="0.3">
      <c r="B3" s="74"/>
      <c r="C3" s="75" t="s">
        <v>0</v>
      </c>
      <c r="D3" s="75"/>
      <c r="E3" s="75"/>
      <c r="F3" s="75"/>
      <c r="G3" s="75"/>
    </row>
    <row r="4" spans="2:17" ht="14.5" customHeight="1" x14ac:dyDescent="0.3">
      <c r="I4" s="47" t="s">
        <v>55</v>
      </c>
      <c r="J4" s="48" t="s">
        <v>54</v>
      </c>
      <c r="K4" s="47" t="s">
        <v>57</v>
      </c>
    </row>
    <row r="5" spans="2:17" x14ac:dyDescent="0.3">
      <c r="B5" s="29" t="s">
        <v>46</v>
      </c>
      <c r="C5" s="30" t="s">
        <v>1</v>
      </c>
      <c r="D5" s="30" t="s">
        <v>2</v>
      </c>
      <c r="E5" s="30" t="s">
        <v>3</v>
      </c>
      <c r="F5" s="30" t="s">
        <v>4</v>
      </c>
      <c r="G5" s="45" t="s">
        <v>5</v>
      </c>
      <c r="H5" s="76"/>
      <c r="I5" s="31" t="s">
        <v>47</v>
      </c>
      <c r="J5" s="44">
        <f>(G6+G16+G26+G36)</f>
        <v>58922.1</v>
      </c>
      <c r="K5" s="31"/>
    </row>
    <row r="6" spans="2:17" ht="15" customHeight="1" x14ac:dyDescent="0.3">
      <c r="B6" s="31" t="s">
        <v>47</v>
      </c>
      <c r="C6" s="32">
        <v>43003</v>
      </c>
      <c r="D6" s="32">
        <v>43008</v>
      </c>
      <c r="E6" s="33">
        <v>1413000</v>
      </c>
      <c r="F6" s="34">
        <f>DAYS360(C6,D6)+1</f>
        <v>6</v>
      </c>
      <c r="G6" s="35">
        <f>(E6*F6)/360</f>
        <v>23550</v>
      </c>
      <c r="H6" s="76"/>
      <c r="I6" s="36" t="s">
        <v>48</v>
      </c>
      <c r="J6" s="44">
        <f t="shared" ref="J6:J11" si="0">(G7+G17+G27+G37)</f>
        <v>295552.5</v>
      </c>
      <c r="K6" s="31"/>
    </row>
    <row r="7" spans="2:17" x14ac:dyDescent="0.3">
      <c r="B7" s="36" t="s">
        <v>48</v>
      </c>
      <c r="C7" s="32">
        <v>43009</v>
      </c>
      <c r="D7" s="32">
        <v>43039</v>
      </c>
      <c r="E7" s="33">
        <v>1413000</v>
      </c>
      <c r="F7" s="34">
        <f>DAYS360(C7,D7)</f>
        <v>30</v>
      </c>
      <c r="G7" s="35">
        <f t="shared" ref="G7:G12" si="1">(E7*F7)/360</f>
        <v>117750</v>
      </c>
      <c r="H7" s="76"/>
      <c r="I7" s="36" t="s">
        <v>49</v>
      </c>
      <c r="J7" s="44">
        <f t="shared" si="0"/>
        <v>295552.5</v>
      </c>
      <c r="K7" s="31"/>
    </row>
    <row r="8" spans="2:17" x14ac:dyDescent="0.3">
      <c r="B8" s="36" t="s">
        <v>49</v>
      </c>
      <c r="C8" s="32">
        <v>43040</v>
      </c>
      <c r="D8" s="32">
        <v>43069</v>
      </c>
      <c r="E8" s="33">
        <v>1413000</v>
      </c>
      <c r="F8" s="34">
        <v>30</v>
      </c>
      <c r="G8" s="35">
        <f t="shared" si="1"/>
        <v>117750</v>
      </c>
      <c r="H8" s="76"/>
      <c r="I8" s="36" t="s">
        <v>50</v>
      </c>
      <c r="J8" s="44">
        <f t="shared" si="0"/>
        <v>295552.5</v>
      </c>
      <c r="K8" s="31"/>
    </row>
    <row r="9" spans="2:17" x14ac:dyDescent="0.3">
      <c r="B9" s="36" t="s">
        <v>50</v>
      </c>
      <c r="C9" s="32">
        <v>43070</v>
      </c>
      <c r="D9" s="32">
        <v>43100</v>
      </c>
      <c r="E9" s="33">
        <v>1413000</v>
      </c>
      <c r="F9" s="34">
        <f t="shared" ref="F9:F10" si="2">DAYS360(C9,D9)</f>
        <v>30</v>
      </c>
      <c r="G9" s="35">
        <f t="shared" si="1"/>
        <v>117750</v>
      </c>
      <c r="H9" s="76"/>
      <c r="I9" s="36" t="s">
        <v>51</v>
      </c>
      <c r="J9" s="44">
        <f t="shared" si="0"/>
        <v>295552.5</v>
      </c>
      <c r="K9" s="31"/>
    </row>
    <row r="10" spans="2:17" x14ac:dyDescent="0.3">
      <c r="B10" s="36" t="s">
        <v>51</v>
      </c>
      <c r="C10" s="32">
        <v>43101</v>
      </c>
      <c r="D10" s="32">
        <v>43131</v>
      </c>
      <c r="E10" s="33">
        <v>1413000</v>
      </c>
      <c r="F10" s="34">
        <f t="shared" si="2"/>
        <v>30</v>
      </c>
      <c r="G10" s="35">
        <f t="shared" si="1"/>
        <v>117750</v>
      </c>
      <c r="H10" s="76"/>
      <c r="I10" s="36" t="s">
        <v>52</v>
      </c>
      <c r="J10" s="44">
        <f t="shared" si="0"/>
        <v>295552.5</v>
      </c>
      <c r="K10" s="31"/>
    </row>
    <row r="11" spans="2:17" x14ac:dyDescent="0.3">
      <c r="B11" s="36" t="s">
        <v>52</v>
      </c>
      <c r="C11" s="32">
        <v>43132</v>
      </c>
      <c r="D11" s="32">
        <v>43159</v>
      </c>
      <c r="E11" s="33">
        <v>1413000</v>
      </c>
      <c r="F11" s="34">
        <v>30</v>
      </c>
      <c r="G11" s="35">
        <f t="shared" si="1"/>
        <v>117750</v>
      </c>
      <c r="H11" s="76"/>
      <c r="I11" s="36" t="s">
        <v>53</v>
      </c>
      <c r="J11" s="44">
        <f t="shared" si="0"/>
        <v>226379.60833333334</v>
      </c>
      <c r="K11" s="31"/>
    </row>
    <row r="12" spans="2:17" x14ac:dyDescent="0.3">
      <c r="B12" s="37" t="s">
        <v>53</v>
      </c>
      <c r="C12" s="32">
        <v>43160</v>
      </c>
      <c r="D12" s="32">
        <v>43182</v>
      </c>
      <c r="E12" s="33">
        <v>1413000</v>
      </c>
      <c r="F12" s="34">
        <f>DAYS360(C12,D12)+1</f>
        <v>23</v>
      </c>
      <c r="G12" s="35">
        <f t="shared" si="1"/>
        <v>90275</v>
      </c>
      <c r="H12" s="76"/>
    </row>
    <row r="13" spans="2:17" ht="14.5" customHeight="1" x14ac:dyDescent="0.3">
      <c r="B13" s="70" t="s">
        <v>8</v>
      </c>
      <c r="C13" s="71"/>
      <c r="D13" s="71"/>
      <c r="E13" s="71"/>
      <c r="F13" s="72"/>
      <c r="G13" s="46">
        <f>SUM(G6:G12)</f>
        <v>702575</v>
      </c>
      <c r="H13" s="76"/>
    </row>
    <row r="14" spans="2:17" ht="42" customHeight="1" x14ac:dyDescent="0.3">
      <c r="B14" s="38"/>
      <c r="I14" s="68" t="s">
        <v>56</v>
      </c>
      <c r="J14" s="69"/>
      <c r="K14" s="69"/>
    </row>
    <row r="15" spans="2:17" x14ac:dyDescent="0.3">
      <c r="B15" s="42" t="s">
        <v>46</v>
      </c>
      <c r="C15" s="39" t="s">
        <v>1</v>
      </c>
      <c r="D15" s="30" t="s">
        <v>2</v>
      </c>
      <c r="E15" s="30" t="s">
        <v>3</v>
      </c>
      <c r="F15" s="30" t="s">
        <v>4</v>
      </c>
      <c r="G15" s="45" t="s">
        <v>9</v>
      </c>
      <c r="H15" s="76"/>
      <c r="I15" s="77"/>
      <c r="J15" s="77"/>
    </row>
    <row r="16" spans="2:17" ht="14.5" customHeight="1" x14ac:dyDescent="0.3">
      <c r="B16" s="31" t="s">
        <v>47</v>
      </c>
      <c r="C16" s="32">
        <v>43003</v>
      </c>
      <c r="D16" s="32">
        <v>43008</v>
      </c>
      <c r="E16" s="33">
        <v>1413000</v>
      </c>
      <c r="F16" s="34">
        <f>DAYS360(C16,D16)+1</f>
        <v>6</v>
      </c>
      <c r="G16" s="40">
        <f>(E16*F16)/360</f>
        <v>23550</v>
      </c>
      <c r="H16" s="76"/>
      <c r="N16" s="78"/>
      <c r="O16" s="78"/>
      <c r="P16" s="78"/>
      <c r="Q16" s="78"/>
    </row>
    <row r="17" spans="2:17" x14ac:dyDescent="0.3">
      <c r="B17" s="36" t="s">
        <v>48</v>
      </c>
      <c r="C17" s="32">
        <v>43009</v>
      </c>
      <c r="D17" s="32">
        <v>43039</v>
      </c>
      <c r="E17" s="33">
        <v>1413000</v>
      </c>
      <c r="F17" s="34">
        <f>DAYS360(C17,D17)</f>
        <v>30</v>
      </c>
      <c r="G17" s="40">
        <f t="shared" ref="G17:G22" si="3">(E17*F17)/360</f>
        <v>117750</v>
      </c>
      <c r="H17" s="76"/>
      <c r="N17" s="78"/>
      <c r="O17" s="78"/>
      <c r="P17" s="78"/>
      <c r="Q17" s="78"/>
    </row>
    <row r="18" spans="2:17" x14ac:dyDescent="0.3">
      <c r="B18" s="36" t="s">
        <v>49</v>
      </c>
      <c r="C18" s="32">
        <v>43040</v>
      </c>
      <c r="D18" s="32">
        <v>43069</v>
      </c>
      <c r="E18" s="33">
        <v>1413000</v>
      </c>
      <c r="F18" s="34">
        <v>30</v>
      </c>
      <c r="G18" s="40">
        <f t="shared" si="3"/>
        <v>117750</v>
      </c>
      <c r="H18" s="76"/>
      <c r="N18" s="78"/>
      <c r="O18" s="78"/>
      <c r="P18" s="78"/>
      <c r="Q18" s="78"/>
    </row>
    <row r="19" spans="2:17" x14ac:dyDescent="0.3">
      <c r="B19" s="36" t="s">
        <v>50</v>
      </c>
      <c r="C19" s="32">
        <v>43070</v>
      </c>
      <c r="D19" s="32">
        <v>43100</v>
      </c>
      <c r="E19" s="33">
        <v>1413000</v>
      </c>
      <c r="F19" s="34">
        <f t="shared" ref="F19:F20" si="4">DAYS360(C19,D19)</f>
        <v>30</v>
      </c>
      <c r="G19" s="40">
        <f t="shared" si="3"/>
        <v>117750</v>
      </c>
      <c r="H19" s="76"/>
      <c r="N19" s="78"/>
      <c r="O19" s="78"/>
      <c r="P19" s="78"/>
      <c r="Q19" s="78"/>
    </row>
    <row r="20" spans="2:17" x14ac:dyDescent="0.3">
      <c r="B20" s="36" t="s">
        <v>51</v>
      </c>
      <c r="C20" s="32">
        <v>43101</v>
      </c>
      <c r="D20" s="32">
        <v>43131</v>
      </c>
      <c r="E20" s="33">
        <v>1413000</v>
      </c>
      <c r="F20" s="34">
        <f t="shared" si="4"/>
        <v>30</v>
      </c>
      <c r="G20" s="40">
        <f t="shared" si="3"/>
        <v>117750</v>
      </c>
      <c r="H20" s="76"/>
      <c r="N20" s="78"/>
      <c r="O20" s="78"/>
      <c r="P20" s="78"/>
      <c r="Q20" s="78"/>
    </row>
    <row r="21" spans="2:17" x14ac:dyDescent="0.3">
      <c r="B21" s="36" t="s">
        <v>52</v>
      </c>
      <c r="C21" s="32">
        <v>43132</v>
      </c>
      <c r="D21" s="32">
        <v>43159</v>
      </c>
      <c r="E21" s="33">
        <v>1413000</v>
      </c>
      <c r="F21" s="34">
        <v>30</v>
      </c>
      <c r="G21" s="40">
        <f t="shared" si="3"/>
        <v>117750</v>
      </c>
      <c r="H21" s="76"/>
      <c r="N21" s="78"/>
      <c r="O21" s="78"/>
      <c r="P21" s="78"/>
      <c r="Q21" s="78"/>
    </row>
    <row r="22" spans="2:17" x14ac:dyDescent="0.3">
      <c r="B22" s="36" t="s">
        <v>53</v>
      </c>
      <c r="C22" s="32">
        <v>43160</v>
      </c>
      <c r="D22" s="32">
        <v>43182</v>
      </c>
      <c r="E22" s="33">
        <v>1413000</v>
      </c>
      <c r="F22" s="34">
        <f>DAYS360(C22,D22)+1</f>
        <v>23</v>
      </c>
      <c r="G22" s="40">
        <f t="shared" si="3"/>
        <v>90275</v>
      </c>
      <c r="H22" s="76"/>
      <c r="N22" s="78"/>
      <c r="O22" s="78"/>
      <c r="P22" s="78"/>
      <c r="Q22" s="78"/>
    </row>
    <row r="23" spans="2:17" x14ac:dyDescent="0.3">
      <c r="B23" s="70" t="s">
        <v>8</v>
      </c>
      <c r="C23" s="71"/>
      <c r="D23" s="71"/>
      <c r="E23" s="71"/>
      <c r="F23" s="72"/>
      <c r="G23" s="46">
        <f>SUM(G16:G22)</f>
        <v>702575</v>
      </c>
      <c r="H23" s="76"/>
      <c r="N23" s="78"/>
      <c r="O23" s="78"/>
      <c r="P23" s="78"/>
      <c r="Q23" s="78"/>
    </row>
    <row r="24" spans="2:17" ht="26" customHeight="1" x14ac:dyDescent="0.3">
      <c r="N24" s="78"/>
      <c r="O24" s="78"/>
      <c r="P24" s="78"/>
      <c r="Q24" s="78"/>
    </row>
    <row r="25" spans="2:17" x14ac:dyDescent="0.3">
      <c r="B25" s="42" t="s">
        <v>46</v>
      </c>
      <c r="C25" s="30" t="s">
        <v>1</v>
      </c>
      <c r="D25" s="30" t="s">
        <v>2</v>
      </c>
      <c r="E25" s="30" t="s">
        <v>9</v>
      </c>
      <c r="F25" s="30" t="s">
        <v>4</v>
      </c>
      <c r="G25" s="45" t="s">
        <v>11</v>
      </c>
      <c r="N25" s="78"/>
      <c r="O25" s="78"/>
      <c r="P25" s="78"/>
      <c r="Q25" s="78"/>
    </row>
    <row r="26" spans="2:17" x14ac:dyDescent="0.3">
      <c r="B26" s="31" t="s">
        <v>47</v>
      </c>
      <c r="C26" s="32">
        <v>43003</v>
      </c>
      <c r="D26" s="32">
        <v>43008</v>
      </c>
      <c r="E26" s="40">
        <f>G16</f>
        <v>23550</v>
      </c>
      <c r="F26" s="34">
        <f>F16</f>
        <v>6</v>
      </c>
      <c r="G26" s="34">
        <f>(E26*F26*0.12)/360</f>
        <v>47.1</v>
      </c>
    </row>
    <row r="27" spans="2:17" x14ac:dyDescent="0.3">
      <c r="B27" s="36" t="s">
        <v>48</v>
      </c>
      <c r="C27" s="32">
        <v>43009</v>
      </c>
      <c r="D27" s="32">
        <v>43039</v>
      </c>
      <c r="E27" s="40">
        <f t="shared" ref="E27:E32" si="5">G17</f>
        <v>117750</v>
      </c>
      <c r="F27" s="34">
        <f t="shared" ref="F27:F32" si="6">F17</f>
        <v>30</v>
      </c>
      <c r="G27" s="34">
        <f>(E27*F27*0.12)/360</f>
        <v>1177.5</v>
      </c>
    </row>
    <row r="28" spans="2:17" x14ac:dyDescent="0.3">
      <c r="B28" s="36" t="s">
        <v>49</v>
      </c>
      <c r="C28" s="32">
        <v>43040</v>
      </c>
      <c r="D28" s="32">
        <v>43069</v>
      </c>
      <c r="E28" s="40">
        <f t="shared" si="5"/>
        <v>117750</v>
      </c>
      <c r="F28" s="34">
        <f t="shared" si="6"/>
        <v>30</v>
      </c>
      <c r="G28" s="34">
        <f t="shared" ref="G28:G32" si="7">(E28*F28*0.12)/360</f>
        <v>1177.5</v>
      </c>
    </row>
    <row r="29" spans="2:17" x14ac:dyDescent="0.3">
      <c r="B29" s="36" t="s">
        <v>50</v>
      </c>
      <c r="C29" s="32">
        <v>43070</v>
      </c>
      <c r="D29" s="32">
        <v>43100</v>
      </c>
      <c r="E29" s="40">
        <f t="shared" si="5"/>
        <v>117750</v>
      </c>
      <c r="F29" s="34">
        <f t="shared" si="6"/>
        <v>30</v>
      </c>
      <c r="G29" s="34">
        <f t="shared" si="7"/>
        <v>1177.5</v>
      </c>
    </row>
    <row r="30" spans="2:17" x14ac:dyDescent="0.3">
      <c r="B30" s="36" t="s">
        <v>51</v>
      </c>
      <c r="C30" s="32">
        <v>43101</v>
      </c>
      <c r="D30" s="32">
        <v>43131</v>
      </c>
      <c r="E30" s="40">
        <f t="shared" si="5"/>
        <v>117750</v>
      </c>
      <c r="F30" s="34">
        <f t="shared" si="6"/>
        <v>30</v>
      </c>
      <c r="G30" s="34">
        <f t="shared" si="7"/>
        <v>1177.5</v>
      </c>
    </row>
    <row r="31" spans="2:17" x14ac:dyDescent="0.3">
      <c r="B31" s="36" t="s">
        <v>52</v>
      </c>
      <c r="C31" s="32">
        <v>43132</v>
      </c>
      <c r="D31" s="32">
        <v>43159</v>
      </c>
      <c r="E31" s="40">
        <f t="shared" si="5"/>
        <v>117750</v>
      </c>
      <c r="F31" s="34">
        <f t="shared" si="6"/>
        <v>30</v>
      </c>
      <c r="G31" s="34">
        <f t="shared" si="7"/>
        <v>1177.5</v>
      </c>
    </row>
    <row r="32" spans="2:17" x14ac:dyDescent="0.3">
      <c r="B32" s="36" t="s">
        <v>53</v>
      </c>
      <c r="C32" s="32">
        <v>43160</v>
      </c>
      <c r="D32" s="32">
        <v>43182</v>
      </c>
      <c r="E32" s="40">
        <f t="shared" si="5"/>
        <v>90275</v>
      </c>
      <c r="F32" s="34">
        <f t="shared" si="6"/>
        <v>23</v>
      </c>
      <c r="G32" s="34">
        <f t="shared" si="7"/>
        <v>692.10833333333335</v>
      </c>
    </row>
    <row r="33" spans="2:9" x14ac:dyDescent="0.3">
      <c r="B33" s="70" t="s">
        <v>8</v>
      </c>
      <c r="C33" s="71"/>
      <c r="D33" s="71"/>
      <c r="E33" s="71"/>
      <c r="F33" s="72"/>
      <c r="G33" s="46">
        <f>SUM(G26:G32)</f>
        <v>6626.7083333333339</v>
      </c>
    </row>
    <row r="35" spans="2:9" x14ac:dyDescent="0.3">
      <c r="B35" s="42" t="s">
        <v>46</v>
      </c>
      <c r="C35" s="30" t="s">
        <v>1</v>
      </c>
      <c r="D35" s="30" t="s">
        <v>2</v>
      </c>
      <c r="E35" s="30" t="s">
        <v>3</v>
      </c>
      <c r="F35" s="30" t="s">
        <v>4</v>
      </c>
      <c r="G35" s="45" t="s">
        <v>12</v>
      </c>
    </row>
    <row r="36" spans="2:9" x14ac:dyDescent="0.3">
      <c r="B36" s="31" t="s">
        <v>47</v>
      </c>
      <c r="C36" s="32">
        <v>43003</v>
      </c>
      <c r="D36" s="32">
        <v>43008</v>
      </c>
      <c r="E36" s="33">
        <v>1413000</v>
      </c>
      <c r="F36" s="79">
        <f>F26</f>
        <v>6</v>
      </c>
      <c r="G36" s="34">
        <f t="shared" ref="G36:G41" si="8">(E36*F36)/720</f>
        <v>11775</v>
      </c>
    </row>
    <row r="37" spans="2:9" x14ac:dyDescent="0.3">
      <c r="B37" s="36" t="s">
        <v>48</v>
      </c>
      <c r="C37" s="32">
        <v>43009</v>
      </c>
      <c r="D37" s="32">
        <v>43039</v>
      </c>
      <c r="E37" s="33">
        <v>1413000</v>
      </c>
      <c r="F37" s="79">
        <f t="shared" ref="F37:F42" si="9">F27</f>
        <v>30</v>
      </c>
      <c r="G37" s="34">
        <f t="shared" si="8"/>
        <v>58875</v>
      </c>
    </row>
    <row r="38" spans="2:9" x14ac:dyDescent="0.3">
      <c r="B38" s="36" t="s">
        <v>49</v>
      </c>
      <c r="C38" s="32">
        <v>43040</v>
      </c>
      <c r="D38" s="32">
        <v>43069</v>
      </c>
      <c r="E38" s="33">
        <v>1413000</v>
      </c>
      <c r="F38" s="79">
        <f t="shared" si="9"/>
        <v>30</v>
      </c>
      <c r="G38" s="34">
        <f t="shared" si="8"/>
        <v>58875</v>
      </c>
      <c r="I38" s="43"/>
    </row>
    <row r="39" spans="2:9" x14ac:dyDescent="0.3">
      <c r="B39" s="36" t="s">
        <v>50</v>
      </c>
      <c r="C39" s="32">
        <v>43070</v>
      </c>
      <c r="D39" s="32">
        <v>43100</v>
      </c>
      <c r="E39" s="33">
        <v>1413000</v>
      </c>
      <c r="F39" s="79">
        <f t="shared" si="9"/>
        <v>30</v>
      </c>
      <c r="G39" s="34">
        <f t="shared" si="8"/>
        <v>58875</v>
      </c>
    </row>
    <row r="40" spans="2:9" x14ac:dyDescent="0.3">
      <c r="B40" s="36" t="s">
        <v>51</v>
      </c>
      <c r="C40" s="32">
        <v>43101</v>
      </c>
      <c r="D40" s="32">
        <v>43131</v>
      </c>
      <c r="E40" s="33">
        <v>1413000</v>
      </c>
      <c r="F40" s="79">
        <f t="shared" si="9"/>
        <v>30</v>
      </c>
      <c r="G40" s="34">
        <f t="shared" si="8"/>
        <v>58875</v>
      </c>
    </row>
    <row r="41" spans="2:9" x14ac:dyDescent="0.3">
      <c r="B41" s="36" t="s">
        <v>52</v>
      </c>
      <c r="C41" s="32">
        <v>43132</v>
      </c>
      <c r="D41" s="32">
        <v>43159</v>
      </c>
      <c r="E41" s="33">
        <v>1413000</v>
      </c>
      <c r="F41" s="79">
        <f t="shared" si="9"/>
        <v>30</v>
      </c>
      <c r="G41" s="34">
        <f t="shared" si="8"/>
        <v>58875</v>
      </c>
    </row>
    <row r="42" spans="2:9" x14ac:dyDescent="0.3">
      <c r="B42" s="36" t="s">
        <v>53</v>
      </c>
      <c r="C42" s="32">
        <v>43160</v>
      </c>
      <c r="D42" s="32">
        <v>43182</v>
      </c>
      <c r="E42" s="33">
        <v>1413000</v>
      </c>
      <c r="F42" s="79">
        <f t="shared" si="9"/>
        <v>23</v>
      </c>
      <c r="G42" s="34">
        <f>(E42*F42)/720</f>
        <v>45137.5</v>
      </c>
    </row>
    <row r="43" spans="2:9" x14ac:dyDescent="0.3">
      <c r="B43" s="36"/>
      <c r="C43" s="80" t="s">
        <v>8</v>
      </c>
      <c r="D43" s="80"/>
      <c r="E43" s="80"/>
      <c r="F43" s="80"/>
      <c r="G43" s="46">
        <f>SUM(G42)</f>
        <v>45137.5</v>
      </c>
    </row>
    <row r="44" spans="2:9" x14ac:dyDescent="0.3">
      <c r="B44" s="38"/>
      <c r="C44" s="81"/>
      <c r="D44" s="81"/>
      <c r="E44" s="81"/>
      <c r="F44" s="81"/>
    </row>
    <row r="45" spans="2:9" ht="16.5" customHeight="1" x14ac:dyDescent="0.3">
      <c r="B45" s="73" t="s">
        <v>58</v>
      </c>
      <c r="C45" s="73"/>
      <c r="D45" s="73"/>
      <c r="E45" s="73"/>
      <c r="F45" s="73"/>
      <c r="G45" s="73"/>
    </row>
    <row r="46" spans="2:9" ht="70.5" customHeight="1" x14ac:dyDescent="0.3">
      <c r="B46" s="73"/>
      <c r="C46" s="73"/>
      <c r="D46" s="73"/>
      <c r="E46" s="73"/>
      <c r="F46" s="73"/>
      <c r="G46" s="73"/>
    </row>
    <row r="47" spans="2:9" ht="27" customHeight="1" x14ac:dyDescent="0.3"/>
    <row r="48" spans="2:9" ht="112" customHeight="1" x14ac:dyDescent="0.3">
      <c r="B48" s="73" t="s">
        <v>59</v>
      </c>
      <c r="C48" s="73"/>
      <c r="D48" s="73"/>
      <c r="E48" s="73"/>
      <c r="F48" s="73"/>
      <c r="G48" s="73"/>
    </row>
    <row r="49" spans="2:7" x14ac:dyDescent="0.3">
      <c r="B49" s="82"/>
      <c r="C49" s="82"/>
      <c r="D49" s="82"/>
      <c r="E49" s="82"/>
      <c r="F49" s="82"/>
      <c r="G49" s="82"/>
    </row>
  </sheetData>
  <mergeCells count="7">
    <mergeCell ref="B45:G46"/>
    <mergeCell ref="B48:G48"/>
    <mergeCell ref="I14:K14"/>
    <mergeCell ref="C43:F43"/>
    <mergeCell ref="B13:F13"/>
    <mergeCell ref="B33:F33"/>
    <mergeCell ref="B23:F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19"/>
  <sheetViews>
    <sheetView workbookViewId="0">
      <selection activeCell="E25" sqref="E25"/>
    </sheetView>
  </sheetViews>
  <sheetFormatPr baseColWidth="10" defaultColWidth="11.453125" defaultRowHeight="14.5" x14ac:dyDescent="0.35"/>
  <cols>
    <col min="3" max="3" width="13" bestFit="1" customWidth="1"/>
    <col min="6" max="6" width="13" bestFit="1" customWidth="1"/>
  </cols>
  <sheetData>
    <row r="4" spans="2:6" x14ac:dyDescent="0.35">
      <c r="B4">
        <v>2018</v>
      </c>
      <c r="E4">
        <v>2019</v>
      </c>
    </row>
    <row r="5" spans="2:6" x14ac:dyDescent="0.35">
      <c r="B5" t="s">
        <v>34</v>
      </c>
      <c r="C5" s="28">
        <v>781242</v>
      </c>
      <c r="E5" t="s">
        <v>34</v>
      </c>
      <c r="F5" s="28">
        <v>828116</v>
      </c>
    </row>
    <row r="6" spans="2:6" x14ac:dyDescent="0.35">
      <c r="B6" t="s">
        <v>35</v>
      </c>
      <c r="C6" s="28">
        <v>781242</v>
      </c>
      <c r="E6" t="s">
        <v>35</v>
      </c>
      <c r="F6" s="28">
        <v>828116</v>
      </c>
    </row>
    <row r="7" spans="2:6" x14ac:dyDescent="0.35">
      <c r="B7" t="s">
        <v>36</v>
      </c>
      <c r="C7" s="28">
        <v>781242</v>
      </c>
      <c r="E7" t="s">
        <v>36</v>
      </c>
      <c r="F7" s="28">
        <v>828116</v>
      </c>
    </row>
    <row r="8" spans="2:6" x14ac:dyDescent="0.35">
      <c r="B8" t="s">
        <v>37</v>
      </c>
      <c r="C8" s="28">
        <v>781242</v>
      </c>
      <c r="E8" t="s">
        <v>37</v>
      </c>
      <c r="F8" s="28">
        <v>828116</v>
      </c>
    </row>
    <row r="9" spans="2:6" x14ac:dyDescent="0.35">
      <c r="B9" t="s">
        <v>38</v>
      </c>
      <c r="C9" s="28">
        <v>781242</v>
      </c>
      <c r="E9" t="s">
        <v>38</v>
      </c>
      <c r="F9" s="28">
        <v>828116</v>
      </c>
    </row>
    <row r="10" spans="2:6" x14ac:dyDescent="0.35">
      <c r="B10" t="s">
        <v>39</v>
      </c>
      <c r="C10" s="28">
        <v>781242</v>
      </c>
      <c r="E10" t="s">
        <v>39</v>
      </c>
      <c r="F10" s="28">
        <v>828116</v>
      </c>
    </row>
    <row r="11" spans="2:6" x14ac:dyDescent="0.35">
      <c r="B11" t="s">
        <v>40</v>
      </c>
      <c r="C11" s="28">
        <v>878897</v>
      </c>
      <c r="E11" t="s">
        <v>40</v>
      </c>
      <c r="F11" s="28">
        <v>828116</v>
      </c>
    </row>
    <row r="12" spans="2:6" x14ac:dyDescent="0.35">
      <c r="B12" t="s">
        <v>41</v>
      </c>
      <c r="C12" s="28">
        <v>846346</v>
      </c>
      <c r="E12" t="s">
        <v>41</v>
      </c>
      <c r="F12" s="28">
        <v>879656</v>
      </c>
    </row>
    <row r="13" spans="2:6" x14ac:dyDescent="0.35">
      <c r="B13" t="s">
        <v>42</v>
      </c>
      <c r="C13" s="28">
        <v>813794</v>
      </c>
      <c r="E13" t="s">
        <v>42</v>
      </c>
      <c r="F13" s="28">
        <v>879656</v>
      </c>
    </row>
    <row r="14" spans="2:6" x14ac:dyDescent="0.35">
      <c r="B14" t="s">
        <v>43</v>
      </c>
      <c r="C14" s="28">
        <v>846346</v>
      </c>
      <c r="E14" t="s">
        <v>43</v>
      </c>
      <c r="F14" s="28">
        <v>776142</v>
      </c>
    </row>
    <row r="15" spans="2:6" x14ac:dyDescent="0.35">
      <c r="B15" t="s">
        <v>44</v>
      </c>
      <c r="C15" s="28">
        <v>781242</v>
      </c>
      <c r="E15" t="s">
        <v>44</v>
      </c>
      <c r="F15" s="28">
        <v>845151</v>
      </c>
    </row>
    <row r="16" spans="2:6" x14ac:dyDescent="0.35">
      <c r="B16" t="s">
        <v>45</v>
      </c>
      <c r="C16" s="28">
        <v>781242</v>
      </c>
      <c r="E16" t="s">
        <v>45</v>
      </c>
      <c r="F16" s="28">
        <v>828116</v>
      </c>
    </row>
    <row r="17" spans="3:6" x14ac:dyDescent="0.35">
      <c r="C17" s="28"/>
      <c r="F17" s="28"/>
    </row>
    <row r="18" spans="3:6" x14ac:dyDescent="0.35">
      <c r="C18" s="28">
        <f>AVERAGE(C5:C17)</f>
        <v>802943.25</v>
      </c>
      <c r="F18" s="28">
        <f>AVERAGE(F5:F17)</f>
        <v>833794.41666666663</v>
      </c>
    </row>
    <row r="19" spans="3:6" x14ac:dyDescent="0.35">
      <c r="C19" s="28"/>
      <c r="F19" s="28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LIQ. PRETENSIONES DEMANDA</vt:lpstr>
      <vt:lpstr>PML</vt:lpstr>
      <vt:lpstr>PROM SALARIO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Cami Cardenas</cp:lastModifiedBy>
  <cp:revision/>
  <dcterms:created xsi:type="dcterms:W3CDTF">2023-05-23T18:21:31Z</dcterms:created>
  <dcterms:modified xsi:type="dcterms:W3CDTF">2024-03-09T00:19:45Z</dcterms:modified>
  <cp:category/>
  <cp:contentStatus/>
</cp:coreProperties>
</file>