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ha2-my.sharepoint.com/personal/vorozco_gha_com_co/Documents/Documents/GHA/LIQUIDACIONES/"/>
    </mc:Choice>
  </mc:AlternateContent>
  <xr:revisionPtr revIDLastSave="12" documentId="13_ncr:1_{B3783EA6-F252-4D38-800D-D35550E10087}" xr6:coauthVersionLast="47" xr6:coauthVersionMax="47" xr10:uidLastSave="{175E11B3-98AE-4251-A370-53A2F6B12F87}"/>
  <bookViews>
    <workbookView xWindow="-120" yWindow="-120" windowWidth="24240" windowHeight="13020" xr2:uid="{69AAD36E-CAFA-43EB-832F-400E58192986}"/>
  </bookViews>
  <sheets>
    <sheet name="LIQ. PRETENSIONES DEMANDA" sheetId="1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4" i="12" l="1"/>
  <c r="F50" i="12"/>
  <c r="F28" i="12"/>
  <c r="F73" i="12"/>
  <c r="F101" i="12"/>
  <c r="G151" i="12"/>
  <c r="G113" i="12"/>
  <c r="G107" i="12"/>
  <c r="G108" i="12"/>
  <c r="G109" i="12"/>
  <c r="G110" i="12"/>
  <c r="G111" i="12"/>
  <c r="G112" i="12"/>
  <c r="F107" i="12"/>
  <c r="F108" i="12"/>
  <c r="F109" i="12"/>
  <c r="F110" i="12"/>
  <c r="F111" i="12"/>
  <c r="F112" i="12"/>
  <c r="E17" i="12"/>
  <c r="E18" i="12"/>
  <c r="E19" i="12"/>
  <c r="E20" i="12"/>
  <c r="E21" i="12"/>
  <c r="E22" i="12"/>
  <c r="E23" i="12"/>
  <c r="E24" i="12"/>
  <c r="F24" i="12" s="1"/>
  <c r="E25" i="12"/>
  <c r="E26" i="12"/>
  <c r="E27" i="12"/>
  <c r="E63" i="12"/>
  <c r="E64" i="12"/>
  <c r="E65" i="12"/>
  <c r="E66" i="12"/>
  <c r="E67" i="12"/>
  <c r="E68" i="12"/>
  <c r="E69" i="12"/>
  <c r="E70" i="12"/>
  <c r="E71" i="12"/>
  <c r="E72" i="12"/>
  <c r="E40" i="12"/>
  <c r="E41" i="12"/>
  <c r="E42" i="12"/>
  <c r="E43" i="12"/>
  <c r="E44" i="12"/>
  <c r="E45" i="12"/>
  <c r="E46" i="12"/>
  <c r="E47" i="12"/>
  <c r="E48" i="12"/>
  <c r="D98" i="12"/>
  <c r="F98" i="12" s="1"/>
  <c r="D99" i="12"/>
  <c r="F99" i="12" s="1"/>
  <c r="D90" i="12"/>
  <c r="D91" i="12"/>
  <c r="D92" i="12"/>
  <c r="F92" i="12" s="1"/>
  <c r="D93" i="12"/>
  <c r="F93" i="12" s="1"/>
  <c r="D94" i="12"/>
  <c r="D95" i="12"/>
  <c r="D96" i="12"/>
  <c r="F96" i="12" s="1"/>
  <c r="E76" i="12"/>
  <c r="D97" i="12"/>
  <c r="F97" i="12" s="1"/>
  <c r="D82" i="12"/>
  <c r="F82" i="12" s="1"/>
  <c r="D83" i="12"/>
  <c r="F83" i="12" s="1"/>
  <c r="D84" i="12"/>
  <c r="F84" i="12" s="1"/>
  <c r="D85" i="12"/>
  <c r="F85" i="12" s="1"/>
  <c r="D86" i="12"/>
  <c r="F86" i="12" s="1"/>
  <c r="D87" i="12"/>
  <c r="F87" i="12" s="1"/>
  <c r="D88" i="12"/>
  <c r="F88" i="12" s="1"/>
  <c r="D89" i="12"/>
  <c r="F89" i="12" s="1"/>
  <c r="F90" i="12"/>
  <c r="F91" i="12"/>
  <c r="F94" i="12"/>
  <c r="F95" i="12"/>
  <c r="D100" i="12"/>
  <c r="F100" i="12" s="1"/>
  <c r="D81" i="12"/>
  <c r="F81" i="12" s="1"/>
  <c r="H157" i="12"/>
  <c r="I157" i="12" s="1"/>
  <c r="E161" i="12" s="1"/>
  <c r="E160" i="12"/>
  <c r="E159" i="12"/>
  <c r="C171" i="12" s="1"/>
  <c r="C166" i="12" l="1"/>
  <c r="F161" i="12"/>
  <c r="F162" i="12" s="1"/>
  <c r="F150" i="12" l="1"/>
  <c r="G150" i="12" s="1"/>
  <c r="F133" i="12"/>
  <c r="G133" i="12" s="1"/>
  <c r="F134" i="12"/>
  <c r="G134" i="12" s="1"/>
  <c r="F135" i="12"/>
  <c r="G135" i="12" s="1"/>
  <c r="F136" i="12"/>
  <c r="G136" i="12" s="1"/>
  <c r="F137" i="12"/>
  <c r="G137" i="12" s="1"/>
  <c r="F138" i="12"/>
  <c r="G138" i="12" s="1"/>
  <c r="F139" i="12"/>
  <c r="G139" i="12" s="1"/>
  <c r="F126" i="12"/>
  <c r="F121" i="12"/>
  <c r="G121" i="12" s="1"/>
  <c r="E126" i="12" s="1"/>
  <c r="F116" i="12"/>
  <c r="G116" i="12" s="1"/>
  <c r="F106" i="12"/>
  <c r="G106" i="12" s="1"/>
  <c r="E54" i="12"/>
  <c r="E55" i="12"/>
  <c r="E56" i="12"/>
  <c r="E57" i="12"/>
  <c r="E58" i="12"/>
  <c r="E59" i="12"/>
  <c r="E60" i="12"/>
  <c r="E61" i="12"/>
  <c r="E62" i="12"/>
  <c r="E32" i="12"/>
  <c r="F32" i="12" s="1"/>
  <c r="D55" i="12" s="1"/>
  <c r="F55" i="12" s="1"/>
  <c r="E33" i="12"/>
  <c r="F33" i="12" s="1"/>
  <c r="D56" i="12" s="1"/>
  <c r="F56" i="12" s="1"/>
  <c r="E34" i="12"/>
  <c r="F34" i="12" s="1"/>
  <c r="D57" i="12" s="1"/>
  <c r="F57" i="12" s="1"/>
  <c r="E35" i="12"/>
  <c r="F35" i="12" s="1"/>
  <c r="D58" i="12" s="1"/>
  <c r="F58" i="12" s="1"/>
  <c r="E36" i="12"/>
  <c r="F36" i="12" s="1"/>
  <c r="D59" i="12" s="1"/>
  <c r="F59" i="12" s="1"/>
  <c r="E37" i="12"/>
  <c r="F37" i="12" s="1"/>
  <c r="D60" i="12" s="1"/>
  <c r="F60" i="12" s="1"/>
  <c r="E38" i="12"/>
  <c r="F38" i="12" s="1"/>
  <c r="D61" i="12" s="1"/>
  <c r="F61" i="12" s="1"/>
  <c r="E39" i="12"/>
  <c r="F39" i="12" s="1"/>
  <c r="D62" i="12" s="1"/>
  <c r="F62" i="12" s="1"/>
  <c r="F40" i="12"/>
  <c r="D63" i="12" s="1"/>
  <c r="F41" i="12"/>
  <c r="D64" i="12" s="1"/>
  <c r="F42" i="12"/>
  <c r="D65" i="12" s="1"/>
  <c r="F43" i="12"/>
  <c r="D66" i="12" s="1"/>
  <c r="F44" i="12"/>
  <c r="D67" i="12" s="1"/>
  <c r="F45" i="12"/>
  <c r="D68" i="12" s="1"/>
  <c r="F46" i="12"/>
  <c r="D69" i="12" s="1"/>
  <c r="F47" i="12"/>
  <c r="D70" i="12" s="1"/>
  <c r="F48" i="12"/>
  <c r="D71" i="12" s="1"/>
  <c r="E49" i="12"/>
  <c r="F49" i="12" s="1"/>
  <c r="D72" i="12" s="1"/>
  <c r="E8" i="12"/>
  <c r="F8" i="12" s="1"/>
  <c r="E9" i="12"/>
  <c r="F9" i="12" s="1"/>
  <c r="E10" i="12"/>
  <c r="F10" i="12" s="1"/>
  <c r="E11" i="12"/>
  <c r="F11" i="12" s="1"/>
  <c r="E12" i="12"/>
  <c r="F12" i="12" s="1"/>
  <c r="E13" i="12"/>
  <c r="F13" i="12" s="1"/>
  <c r="E14" i="12"/>
  <c r="F14" i="12" s="1"/>
  <c r="E15" i="12"/>
  <c r="F15" i="12" s="1"/>
  <c r="E16" i="12"/>
  <c r="F16" i="12" s="1"/>
  <c r="F148" i="12"/>
  <c r="G148" i="12" s="1"/>
  <c r="F149" i="12"/>
  <c r="G149" i="12" s="1"/>
  <c r="F143" i="12"/>
  <c r="G143" i="12" s="1"/>
  <c r="F144" i="12"/>
  <c r="G144" i="12" s="1"/>
  <c r="F145" i="12"/>
  <c r="G145" i="12" s="1"/>
  <c r="F146" i="12"/>
  <c r="G146" i="12" s="1"/>
  <c r="F147" i="12"/>
  <c r="G147" i="12" s="1"/>
  <c r="F140" i="12"/>
  <c r="G171" i="12"/>
  <c r="G126" i="12" l="1"/>
  <c r="G166" i="12"/>
  <c r="E31" i="12" l="1"/>
  <c r="F25" i="12"/>
  <c r="F26" i="12"/>
  <c r="F69" i="12" l="1"/>
  <c r="F67" i="12"/>
  <c r="F71" i="12"/>
  <c r="F65" i="12"/>
  <c r="F64" i="12"/>
  <c r="F68" i="12"/>
  <c r="F27" i="12"/>
  <c r="F72" i="12"/>
  <c r="F66" i="12"/>
  <c r="F70" i="12"/>
  <c r="F141" i="12"/>
  <c r="F142" i="12"/>
  <c r="G142" i="12" l="1"/>
  <c r="G141" i="12" l="1"/>
  <c r="G140" i="12"/>
  <c r="F117" i="12" l="1"/>
  <c r="G117" i="12" s="1"/>
  <c r="G118" i="12" s="1"/>
  <c r="F122" i="12"/>
  <c r="G122" i="12" s="1"/>
  <c r="F127" i="12"/>
  <c r="F76" i="12"/>
  <c r="F77" i="12" s="1"/>
  <c r="E127" i="12" l="1"/>
  <c r="G127" i="12" s="1"/>
  <c r="G128" i="12" s="1"/>
  <c r="G123" i="12"/>
  <c r="F17" i="12"/>
  <c r="F31" i="12"/>
  <c r="F19" i="12"/>
  <c r="F18" i="12"/>
  <c r="D54" i="12" l="1"/>
  <c r="F54" i="12" s="1"/>
  <c r="F63" i="12"/>
  <c r="F20" i="12"/>
  <c r="F23" i="12" l="1"/>
  <c r="F21" i="12"/>
  <c r="F22" i="12"/>
</calcChain>
</file>

<file path=xl/sharedStrings.xml><?xml version="1.0" encoding="utf-8"?>
<sst xmlns="http://schemas.openxmlformats.org/spreadsheetml/2006/main" count="123" uniqueCount="51">
  <si>
    <t>LIQUIDACIÓN DE LAS PRETENSIONES DE LA DEMANDA (DESDE EL 05/04/2005 AL 25/07/2023)</t>
  </si>
  <si>
    <t>DESDE</t>
  </si>
  <si>
    <t>HASTA</t>
  </si>
  <si>
    <t>SALARIO</t>
  </si>
  <si>
    <t>DÍAS</t>
  </si>
  <si>
    <t>PRIMAS</t>
  </si>
  <si>
    <t>31/12/2014</t>
  </si>
  <si>
    <t>31/12/2015</t>
  </si>
  <si>
    <t>31/12/2016</t>
  </si>
  <si>
    <t>31/12/2017</t>
  </si>
  <si>
    <t>31/12/2018</t>
  </si>
  <si>
    <t>31/12/2019</t>
  </si>
  <si>
    <t>31/12/2021</t>
  </si>
  <si>
    <t>31/12/2022</t>
  </si>
  <si>
    <t>TOTAL ADEUDADO</t>
  </si>
  <si>
    <t>CESANTÍAS</t>
  </si>
  <si>
    <t>INTERESES</t>
  </si>
  <si>
    <t>VACACIONES</t>
  </si>
  <si>
    <t>VALOR AUX MES</t>
  </si>
  <si>
    <t>AUX. TRANSP</t>
  </si>
  <si>
    <t>TOTAL</t>
  </si>
  <si>
    <t>LIQUIDACIÓN DE LAS PRETENSIONES DE LA DEMANDA (DESDE EL 26/07/2023 A LA FECHA)REINTEGRO</t>
  </si>
  <si>
    <t>SALARIOS</t>
  </si>
  <si>
    <t xml:space="preserve"> </t>
  </si>
  <si>
    <t>SANCIÓN POR NO CONSIGNACIÓN DE CESANTÍAS</t>
  </si>
  <si>
    <t>SANCIÓN</t>
  </si>
  <si>
    <t>INDEMNIZACIÓN ARTÍCULO 64 DEL C.S.T.</t>
  </si>
  <si>
    <t>AÑO</t>
  </si>
  <si>
    <t>MES</t>
  </si>
  <si>
    <t>DÍA</t>
  </si>
  <si>
    <t>Tiempo Laborado en:</t>
  </si>
  <si>
    <t>Fecha de Terminación:</t>
  </si>
  <si>
    <t>Días</t>
  </si>
  <si>
    <t>Años</t>
  </si>
  <si>
    <t>Fecha de Ingreso:</t>
  </si>
  <si>
    <t>Ingreso Mensual:</t>
  </si>
  <si>
    <t>Ingreso Diario:</t>
  </si>
  <si>
    <t>Indemnización primer año</t>
  </si>
  <si>
    <t>Indemnización años adicionales:</t>
  </si>
  <si>
    <t>Total Indemnizacón:</t>
  </si>
  <si>
    <t>INDEMNIZACIÓN DEL ARTÍCULO 26 DE LA LEY 361 DE 1997. (180 DÍAS DE SALARIO)</t>
  </si>
  <si>
    <t>Salario diario</t>
  </si>
  <si>
    <t>x 180 DÍAS</t>
  </si>
  <si>
    <t>Total</t>
  </si>
  <si>
    <t>INDEMNIZACIÓN DEL ARTÍCULO 65 DEL C.S.T.</t>
  </si>
  <si>
    <t>x 720 días</t>
  </si>
  <si>
    <t>Total Liquidación:</t>
  </si>
  <si>
    <r>
      <rPr>
        <b/>
        <sz val="11"/>
        <color rgb="FF000000"/>
        <rFont val="Arial"/>
        <family val="2"/>
      </rPr>
      <t>Nota 2</t>
    </r>
    <r>
      <rPr>
        <sz val="11"/>
        <color rgb="FF000000"/>
        <rFont val="Arial"/>
        <family val="2"/>
      </rPr>
      <t>: La demandante solicita pago de (i) prestaciones sociales, vacaciones y auxilio de transporte del 5/4/2005 al 25/7/2023, (ii)reintegro y con ello el pago de salario y prestaciones sociales, (iii) sanción por no consignación de cesantías, indemnización art. 64 (subsidiaria) y 65 del CST, indemnización 180 días de salario, (iv) solicita dotación rubro el cual no se liquida</t>
    </r>
  </si>
  <si>
    <r>
      <rPr>
        <b/>
        <sz val="11"/>
        <color rgb="FF000000"/>
        <rFont val="Arial"/>
        <family val="2"/>
      </rPr>
      <t>Nota 1</t>
    </r>
    <r>
      <rPr>
        <sz val="11"/>
        <color rgb="FF000000"/>
        <rFont val="Arial"/>
        <family val="2"/>
      </rPr>
      <t>: La demandante solo mencionó el salario devengado del año 2021 y 2022, por lo tanto, los demás periodos se liquidaron con base al SMLMV, a las prestaciones sociales se les sumó el Auxilio de transporte.</t>
    </r>
  </si>
  <si>
    <r>
      <rPr>
        <b/>
        <sz val="11"/>
        <color theme="1"/>
        <rFont val="Arial"/>
        <family val="2"/>
      </rPr>
      <t>Nota 3:</t>
    </r>
    <r>
      <rPr>
        <sz val="11"/>
        <color theme="1"/>
        <rFont val="Arial"/>
        <family val="2"/>
      </rPr>
      <t xml:space="preserve"> Las celdas en rojo corresponde a periodos prescritos, por tanto, no se tuvieron en cuenta en la sumatoria total</t>
    </r>
  </si>
  <si>
    <t xml:space="preserve">Reintegro se liquida desde el 26/07/2023 ( día después de fecha de finalizacion laboral) hasta el 30/06/2024 (fecha en que se realiza la liquidación).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</si>
</sst>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\ #,##0;[Red]\-&quot;$&quot;\ #,##0"/>
    <numFmt numFmtId="8" formatCode="&quot;$&quot;\ #,##0.00;[Red]\-&quot;$&quot;\ #,##0.0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_-&quot;$&quot;\ * #,##0_-;\-&quot;$&quot;\ * #,##0_-;_-&quot;$&quot;\ * &quot;-&quot;??_-;_-@_-"/>
    <numFmt numFmtId="166" formatCode="_ &quot;$&quot;\ * #,##0_ ;_ &quot;$&quot;\ * \-#,##0_ ;_ &quot;$&quot;\ * &quot;-&quot;_ ;_ @_ "/>
    <numFmt numFmtId="167" formatCode="_ * #,##0_ ;_ * \-#,##0_ ;_ * &quot;-&quot;_ ;_ @_ "/>
    <numFmt numFmtId="168" formatCode="_ &quot;$&quot;\ * #,##0.00_ ;_ &quot;$&quot;\ * \-#,##0.00_ ;_ &quot;$&quot;\ * &quot;-&quot;??_ ;_ @_ "/>
    <numFmt numFmtId="169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rgb="FF000000"/>
      <name val="Arial"/>
      <family val="2"/>
    </font>
    <font>
      <b/>
      <u val="singleAccounting"/>
      <sz val="11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9E1F2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0">
    <xf numFmtId="0" fontId="0" fillId="0" borderId="0" xfId="0"/>
    <xf numFmtId="0" fontId="3" fillId="0" borderId="0" xfId="0" applyFont="1" applyAlignment="1">
      <alignment horizontal="center"/>
    </xf>
    <xf numFmtId="164" fontId="3" fillId="0" borderId="0" xfId="1" applyNumberFormat="1" applyFont="1" applyFill="1" applyBorder="1"/>
    <xf numFmtId="0" fontId="5" fillId="0" borderId="0" xfId="0" applyFont="1"/>
    <xf numFmtId="0" fontId="7" fillId="0" borderId="1" xfId="0" applyFont="1" applyBorder="1" applyAlignment="1">
      <alignment horizontal="center"/>
    </xf>
    <xf numFmtId="164" fontId="7" fillId="2" borderId="1" xfId="1" applyNumberFormat="1" applyFont="1" applyFill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164" fontId="5" fillId="0" borderId="1" xfId="1" applyNumberFormat="1" applyFont="1" applyBorder="1"/>
    <xf numFmtId="164" fontId="5" fillId="0" borderId="1" xfId="1" applyNumberFormat="1" applyFont="1" applyFill="1" applyBorder="1"/>
    <xf numFmtId="0" fontId="8" fillId="0" borderId="0" xfId="0" applyFont="1" applyAlignment="1">
      <alignment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165" fontId="5" fillId="0" borderId="1" xfId="0" applyNumberFormat="1" applyFont="1" applyBorder="1" applyAlignment="1">
      <alignment horizontal="center" vertical="center"/>
    </xf>
    <xf numFmtId="164" fontId="7" fillId="3" borderId="1" xfId="1" applyNumberFormat="1" applyFont="1" applyFill="1" applyBorder="1"/>
    <xf numFmtId="0" fontId="7" fillId="0" borderId="0" xfId="0" applyFont="1" applyAlignment="1">
      <alignment horizontal="center"/>
    </xf>
    <xf numFmtId="164" fontId="7" fillId="0" borderId="0" xfId="1" applyNumberFormat="1" applyFont="1" applyFill="1" applyBorder="1"/>
    <xf numFmtId="164" fontId="5" fillId="0" borderId="1" xfId="0" applyNumberFormat="1" applyFont="1" applyBorder="1" applyAlignment="1">
      <alignment horizontal="center"/>
    </xf>
    <xf numFmtId="164" fontId="7" fillId="3" borderId="1" xfId="0" applyNumberFormat="1" applyFont="1" applyFill="1" applyBorder="1"/>
    <xf numFmtId="0" fontId="7" fillId="2" borderId="1" xfId="0" applyFont="1" applyFill="1" applyBorder="1" applyAlignment="1">
      <alignment horizontal="center"/>
    </xf>
    <xf numFmtId="165" fontId="5" fillId="0" borderId="1" xfId="2" applyNumberFormat="1" applyFont="1" applyBorder="1" applyAlignment="1">
      <alignment horizontal="center"/>
    </xf>
    <xf numFmtId="0" fontId="5" fillId="0" borderId="6" xfId="0" applyFont="1" applyBorder="1"/>
    <xf numFmtId="0" fontId="6" fillId="0" borderId="0" xfId="0" applyFont="1"/>
    <xf numFmtId="164" fontId="7" fillId="2" borderId="1" xfId="7" applyNumberFormat="1" applyFont="1" applyFill="1" applyBorder="1" applyAlignment="1">
      <alignment horizontal="center"/>
    </xf>
    <xf numFmtId="3" fontId="5" fillId="0" borderId="1" xfId="0" applyNumberFormat="1" applyFont="1" applyBorder="1"/>
    <xf numFmtId="164" fontId="7" fillId="3" borderId="1" xfId="7" applyNumberFormat="1" applyFont="1" applyFill="1" applyBorder="1"/>
    <xf numFmtId="0" fontId="7" fillId="2" borderId="5" xfId="0" applyFont="1" applyFill="1" applyBorder="1" applyAlignment="1">
      <alignment horizontal="center"/>
    </xf>
    <xf numFmtId="164" fontId="7" fillId="0" borderId="1" xfId="1" applyNumberFormat="1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169" fontId="11" fillId="2" borderId="1" xfId="0" applyNumberFormat="1" applyFont="1" applyFill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0" borderId="7" xfId="0" applyNumberFormat="1" applyFont="1" applyBorder="1" applyAlignment="1">
      <alignment horizontal="center"/>
    </xf>
    <xf numFmtId="0" fontId="11" fillId="0" borderId="1" xfId="0" applyFont="1" applyBorder="1"/>
    <xf numFmtId="0" fontId="12" fillId="0" borderId="1" xfId="0" applyFont="1" applyBorder="1" applyAlignment="1">
      <alignment horizontal="center" vertical="center"/>
    </xf>
    <xf numFmtId="6" fontId="12" fillId="6" borderId="1" xfId="0" applyNumberFormat="1" applyFont="1" applyFill="1" applyBorder="1"/>
    <xf numFmtId="0" fontId="7" fillId="0" borderId="1" xfId="0" applyFont="1" applyBorder="1" applyAlignment="1">
      <alignment horizontal="center" vertical="center"/>
    </xf>
    <xf numFmtId="165" fontId="7" fillId="3" borderId="1" xfId="0" applyNumberFormat="1" applyFont="1" applyFill="1" applyBorder="1"/>
    <xf numFmtId="8" fontId="11" fillId="0" borderId="0" xfId="0" applyNumberFormat="1" applyFont="1" applyAlignment="1">
      <alignment horizontal="center"/>
    </xf>
    <xf numFmtId="14" fontId="5" fillId="7" borderId="1" xfId="0" applyNumberFormat="1" applyFont="1" applyFill="1" applyBorder="1" applyAlignment="1">
      <alignment horizontal="center"/>
    </xf>
    <xf numFmtId="3" fontId="5" fillId="7" borderId="1" xfId="0" applyNumberFormat="1" applyFont="1" applyFill="1" applyBorder="1"/>
    <xf numFmtId="164" fontId="5" fillId="7" borderId="1" xfId="1" applyNumberFormat="1" applyFont="1" applyFill="1" applyBorder="1"/>
    <xf numFmtId="165" fontId="5" fillId="7" borderId="1" xfId="2" applyNumberFormat="1" applyFont="1" applyFill="1" applyBorder="1" applyAlignment="1">
      <alignment horizontal="center"/>
    </xf>
    <xf numFmtId="14" fontId="5" fillId="7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165" fontId="5" fillId="7" borderId="1" xfId="0" applyNumberFormat="1" applyFont="1" applyFill="1" applyBorder="1"/>
    <xf numFmtId="165" fontId="5" fillId="7" borderId="1" xfId="0" applyNumberFormat="1" applyFont="1" applyFill="1" applyBorder="1" applyAlignment="1">
      <alignment horizontal="center" vertical="center"/>
    </xf>
    <xf numFmtId="164" fontId="5" fillId="7" borderId="1" xfId="0" applyNumberFormat="1" applyFont="1" applyFill="1" applyBorder="1" applyAlignment="1">
      <alignment horizontal="center"/>
    </xf>
    <xf numFmtId="165" fontId="5" fillId="0" borderId="1" xfId="2" applyNumberFormat="1" applyFont="1" applyFill="1" applyBorder="1" applyAlignment="1">
      <alignment horizontal="center"/>
    </xf>
    <xf numFmtId="14" fontId="5" fillId="0" borderId="0" xfId="0" applyNumberFormat="1" applyFont="1"/>
    <xf numFmtId="165" fontId="5" fillId="0" borderId="1" xfId="0" applyNumberFormat="1" applyFont="1" applyBorder="1"/>
    <xf numFmtId="164" fontId="13" fillId="4" borderId="1" xfId="0" applyNumberFormat="1" applyFont="1" applyFill="1" applyBorder="1"/>
    <xf numFmtId="0" fontId="6" fillId="3" borderId="3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8" fillId="2" borderId="0" xfId="0" applyFont="1" applyFill="1" applyAlignment="1">
      <alignment horizontal="center" vertical="center" wrapText="1"/>
    </xf>
    <xf numFmtId="0" fontId="6" fillId="3" borderId="11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9" fillId="4" borderId="2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8" fontId="5" fillId="0" borderId="1" xfId="2" applyNumberFormat="1" applyFont="1" applyBorder="1" applyAlignment="1">
      <alignment horizontal="center"/>
    </xf>
    <xf numFmtId="44" fontId="5" fillId="0" borderId="1" xfId="2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6" fontId="8" fillId="0" borderId="2" xfId="0" applyNumberFormat="1" applyFont="1" applyBorder="1" applyAlignment="1">
      <alignment horizontal="center"/>
    </xf>
    <xf numFmtId="6" fontId="8" fillId="0" borderId="5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8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8" fontId="11" fillId="3" borderId="1" xfId="0" applyNumberFormat="1" applyFont="1" applyFill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</cellXfs>
  <cellStyles count="19">
    <cellStyle name="Millares" xfId="1" builtinId="3"/>
    <cellStyle name="Millares [0] 2" xfId="4" xr:uid="{3555D9B7-EA0C-4C21-A235-0CD6BE1EC253}"/>
    <cellStyle name="Millares 2" xfId="9" xr:uid="{52E748A6-508A-43EC-9983-10807D820023}"/>
    <cellStyle name="Millares 3" xfId="11" xr:uid="{489BD241-C3FF-4DFE-89AE-EA3930EC2C75}"/>
    <cellStyle name="Millares 4" xfId="7" xr:uid="{30B7C3BA-0FB0-470D-88BE-FBEF74427B88}"/>
    <cellStyle name="Millares 5" xfId="13" xr:uid="{79326964-5294-479E-B982-0A5948E6458E}"/>
    <cellStyle name="Millares 6" xfId="16" xr:uid="{ABFDC7D0-759F-45EB-9979-8CD3F87889E5}"/>
    <cellStyle name="Millares 7" xfId="17" xr:uid="{FFF4BEC4-3F5B-40BE-AC92-6362DAEDDD14}"/>
    <cellStyle name="Moneda" xfId="2" builtinId="4"/>
    <cellStyle name="Moneda [0] 2" xfId="6" xr:uid="{40580231-C906-4C03-A65D-3EA45064320D}"/>
    <cellStyle name="Moneda 2" xfId="5" xr:uid="{60B0EB24-56E2-4FB9-B187-077D7FCBAA83}"/>
    <cellStyle name="Moneda 3" xfId="10" xr:uid="{B553DF60-E9E3-43DE-950B-5D5A0815FFF2}"/>
    <cellStyle name="Moneda 4" xfId="12" xr:uid="{91876A93-028D-40C8-982D-CCA51D4D575D}"/>
    <cellStyle name="Moneda 5" xfId="8" xr:uid="{A7350134-E2AE-4379-A4D5-B823FC54C5D3}"/>
    <cellStyle name="Moneda 6" xfId="14" xr:uid="{BF3C704B-FB29-4786-98E8-8A8CE20070B2}"/>
    <cellStyle name="Moneda 7" xfId="15" xr:uid="{B8E0172D-6407-491A-BE97-75C736043314}"/>
    <cellStyle name="Moneda 8" xfId="18" xr:uid="{2F89C845-0DCC-444B-8884-C9A0330B6C73}"/>
    <cellStyle name="Normal" xfId="0" builtinId="0"/>
    <cellStyle name="Normal 2" xfId="3" xr:uid="{C2E01C61-3397-4CB6-9BBE-5E165668D7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142874</xdr:colOff>
      <xdr:row>0</xdr:row>
      <xdr:rowOff>0</xdr:rowOff>
    </xdr:from>
    <xdr:to>
      <xdr:col>5</xdr:col>
      <xdr:colOff>63579</xdr:colOff>
      <xdr:row>3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600422F-526E-49AF-9888-D5D4C3987E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49" y="0"/>
          <a:ext cx="2837737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75A30-EE9D-436B-B5B0-179805CA5561}">
  <dimension ref="A1:M181"/>
  <sheetViews>
    <sheetView tabSelected="1" topLeftCell="B154" zoomScale="80" zoomScaleNormal="80" workbookViewId="0">
      <selection activeCell="K169" sqref="K169"/>
    </sheetView>
  </sheetViews>
  <sheetFormatPr baseColWidth="10" defaultColWidth="11.42578125" defaultRowHeight="15" x14ac:dyDescent="0.25"/>
  <cols>
    <col min="1" max="1" width="8.42578125" customWidth="1"/>
    <col min="2" max="2" width="17.42578125" customWidth="1"/>
    <col min="3" max="3" width="15.5703125" customWidth="1"/>
    <col min="4" max="4" width="21.7109375" customWidth="1"/>
    <col min="5" max="5" width="22" customWidth="1"/>
    <col min="6" max="6" width="22.7109375" bestFit="1" customWidth="1"/>
    <col min="7" max="7" width="25.42578125" customWidth="1"/>
    <col min="8" max="8" width="15.85546875" customWidth="1"/>
    <col min="9" max="9" width="11.5703125" bestFit="1" customWidth="1"/>
    <col min="10" max="10" width="11.5703125" customWidth="1"/>
    <col min="11" max="11" width="19.140625" bestFit="1" customWidth="1"/>
    <col min="12" max="12" width="24.42578125" customWidth="1"/>
    <col min="13" max="13" width="23" bestFit="1" customWidth="1"/>
    <col min="14" max="14" width="18.85546875" bestFit="1" customWidth="1"/>
    <col min="15" max="15" width="20.28515625" bestFit="1" customWidth="1"/>
  </cols>
  <sheetData>
    <row r="1" spans="1:13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5" customHeight="1" x14ac:dyDescent="0.25">
      <c r="A5" s="3"/>
      <c r="B5" s="3"/>
      <c r="C5" s="57" t="s">
        <v>0</v>
      </c>
      <c r="D5" s="57"/>
      <c r="E5" s="57"/>
      <c r="F5" s="57"/>
      <c r="G5" s="57"/>
      <c r="H5" s="3"/>
      <c r="I5" s="3"/>
      <c r="J5" s="3"/>
      <c r="K5" s="3"/>
      <c r="L5" s="3"/>
      <c r="M5" s="3"/>
    </row>
    <row r="6" spans="1:13" ht="16.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x14ac:dyDescent="0.25">
      <c r="A7" s="3"/>
      <c r="B7" s="4" t="s">
        <v>1</v>
      </c>
      <c r="C7" s="4" t="s">
        <v>2</v>
      </c>
      <c r="D7" s="4" t="s">
        <v>3</v>
      </c>
      <c r="E7" s="4" t="s">
        <v>4</v>
      </c>
      <c r="F7" s="5" t="s">
        <v>5</v>
      </c>
      <c r="G7" s="3"/>
      <c r="H7" s="3"/>
      <c r="I7" s="62" t="s">
        <v>48</v>
      </c>
      <c r="J7" s="62"/>
      <c r="K7" s="62"/>
      <c r="L7" s="62"/>
      <c r="M7" s="3"/>
    </row>
    <row r="8" spans="1:13" x14ac:dyDescent="0.25">
      <c r="A8" s="3"/>
      <c r="B8" s="44">
        <v>38447</v>
      </c>
      <c r="C8" s="44">
        <v>38717</v>
      </c>
      <c r="D8" s="50">
        <v>426000</v>
      </c>
      <c r="E8" s="46">
        <f t="shared" ref="E8:E27" si="0">DAYS360(B8,C8)</f>
        <v>266</v>
      </c>
      <c r="F8" s="46">
        <f t="shared" ref="F8:F16" si="1">(D8*E8)/360</f>
        <v>314766.66666666669</v>
      </c>
      <c r="G8" s="3"/>
      <c r="H8" s="3"/>
      <c r="I8" s="62"/>
      <c r="J8" s="62"/>
      <c r="K8" s="62"/>
      <c r="L8" s="62"/>
      <c r="M8" s="3"/>
    </row>
    <row r="9" spans="1:13" x14ac:dyDescent="0.25">
      <c r="A9" s="3"/>
      <c r="B9" s="44">
        <v>38718</v>
      </c>
      <c r="C9" s="44">
        <v>39082</v>
      </c>
      <c r="D9" s="50">
        <v>455700</v>
      </c>
      <c r="E9" s="46">
        <f t="shared" si="0"/>
        <v>360</v>
      </c>
      <c r="F9" s="46">
        <f t="shared" si="1"/>
        <v>455700</v>
      </c>
      <c r="G9" s="3"/>
      <c r="H9" s="3"/>
      <c r="I9" s="62"/>
      <c r="J9" s="62"/>
      <c r="K9" s="62"/>
      <c r="L9" s="62"/>
      <c r="M9" s="3"/>
    </row>
    <row r="10" spans="1:13" x14ac:dyDescent="0.25">
      <c r="A10" s="3"/>
      <c r="B10" s="44">
        <v>39083</v>
      </c>
      <c r="C10" s="44">
        <v>39447</v>
      </c>
      <c r="D10" s="50">
        <v>484500</v>
      </c>
      <c r="E10" s="46">
        <f t="shared" si="0"/>
        <v>360</v>
      </c>
      <c r="F10" s="46">
        <f t="shared" si="1"/>
        <v>484500</v>
      </c>
      <c r="G10" s="3"/>
      <c r="H10" s="3"/>
      <c r="I10" s="62"/>
      <c r="J10" s="62"/>
      <c r="K10" s="62"/>
      <c r="L10" s="62"/>
      <c r="M10" s="3"/>
    </row>
    <row r="11" spans="1:13" x14ac:dyDescent="0.25">
      <c r="A11" s="3"/>
      <c r="B11" s="44">
        <v>39448</v>
      </c>
      <c r="C11" s="44">
        <v>39813</v>
      </c>
      <c r="D11" s="50">
        <v>516500</v>
      </c>
      <c r="E11" s="46">
        <f t="shared" si="0"/>
        <v>360</v>
      </c>
      <c r="F11" s="46">
        <f t="shared" si="1"/>
        <v>516500</v>
      </c>
      <c r="G11" s="3"/>
      <c r="H11" s="3"/>
      <c r="I11" s="62"/>
      <c r="J11" s="62"/>
      <c r="K11" s="62"/>
      <c r="L11" s="62"/>
      <c r="M11" s="3"/>
    </row>
    <row r="12" spans="1:13" x14ac:dyDescent="0.25">
      <c r="A12" s="3"/>
      <c r="B12" s="44">
        <v>39814</v>
      </c>
      <c r="C12" s="44">
        <v>40178</v>
      </c>
      <c r="D12" s="50">
        <v>556200</v>
      </c>
      <c r="E12" s="46">
        <f t="shared" si="0"/>
        <v>360</v>
      </c>
      <c r="F12" s="46">
        <f t="shared" si="1"/>
        <v>556200</v>
      </c>
      <c r="G12" s="3"/>
      <c r="H12" s="3"/>
      <c r="I12" s="9"/>
      <c r="J12" s="9"/>
      <c r="K12" s="9"/>
      <c r="L12" s="9"/>
      <c r="M12" s="3"/>
    </row>
    <row r="13" spans="1:13" x14ac:dyDescent="0.25">
      <c r="A13" s="3"/>
      <c r="B13" s="44">
        <v>40179</v>
      </c>
      <c r="C13" s="44">
        <v>40543</v>
      </c>
      <c r="D13" s="50">
        <v>576500</v>
      </c>
      <c r="E13" s="46">
        <f t="shared" si="0"/>
        <v>360</v>
      </c>
      <c r="F13" s="46">
        <f t="shared" si="1"/>
        <v>576500</v>
      </c>
      <c r="G13" s="3"/>
      <c r="H13" s="3"/>
      <c r="I13" s="9"/>
      <c r="J13" s="9"/>
      <c r="K13" s="9"/>
      <c r="L13" s="9"/>
      <c r="M13" s="3"/>
    </row>
    <row r="14" spans="1:13" ht="15" customHeight="1" x14ac:dyDescent="0.25">
      <c r="A14" s="3"/>
      <c r="B14" s="44">
        <v>40544</v>
      </c>
      <c r="C14" s="44">
        <v>40908</v>
      </c>
      <c r="D14" s="50">
        <v>599200</v>
      </c>
      <c r="E14" s="46">
        <f t="shared" si="0"/>
        <v>360</v>
      </c>
      <c r="F14" s="46">
        <f t="shared" si="1"/>
        <v>599200</v>
      </c>
      <c r="G14" s="3"/>
      <c r="H14" s="3"/>
      <c r="I14" s="62" t="s">
        <v>47</v>
      </c>
      <c r="J14" s="62"/>
      <c r="K14" s="62"/>
      <c r="L14" s="62"/>
      <c r="M14" s="3"/>
    </row>
    <row r="15" spans="1:13" x14ac:dyDescent="0.25">
      <c r="A15" s="3"/>
      <c r="B15" s="44">
        <v>40909</v>
      </c>
      <c r="C15" s="44">
        <v>41274</v>
      </c>
      <c r="D15" s="50">
        <v>634500</v>
      </c>
      <c r="E15" s="46">
        <f t="shared" si="0"/>
        <v>360</v>
      </c>
      <c r="F15" s="46">
        <f t="shared" si="1"/>
        <v>634500</v>
      </c>
      <c r="G15" s="3"/>
      <c r="H15" s="3"/>
      <c r="I15" s="62"/>
      <c r="J15" s="62"/>
      <c r="K15" s="62"/>
      <c r="L15" s="62"/>
      <c r="M15" s="3"/>
    </row>
    <row r="16" spans="1:13" x14ac:dyDescent="0.25">
      <c r="A16" s="3"/>
      <c r="B16" s="44">
        <v>41275</v>
      </c>
      <c r="C16" s="44">
        <v>41639</v>
      </c>
      <c r="D16" s="50">
        <v>660000</v>
      </c>
      <c r="E16" s="46">
        <f t="shared" si="0"/>
        <v>360</v>
      </c>
      <c r="F16" s="46">
        <f t="shared" si="1"/>
        <v>660000</v>
      </c>
      <c r="G16" s="3"/>
      <c r="H16" s="3"/>
      <c r="I16" s="62"/>
      <c r="J16" s="62"/>
      <c r="K16" s="62"/>
      <c r="L16" s="62"/>
      <c r="M16" s="3"/>
    </row>
    <row r="17" spans="1:13" ht="15.75" customHeight="1" x14ac:dyDescent="0.25">
      <c r="A17" s="3"/>
      <c r="B17" s="48">
        <v>41640</v>
      </c>
      <c r="C17" s="49" t="s">
        <v>6</v>
      </c>
      <c r="D17" s="50">
        <v>688000</v>
      </c>
      <c r="E17" s="46">
        <f t="shared" si="0"/>
        <v>360</v>
      </c>
      <c r="F17" s="46">
        <f t="shared" ref="F17:F27" si="2">(D17*E17)/360</f>
        <v>688000</v>
      </c>
      <c r="G17" s="3"/>
      <c r="H17" s="3"/>
      <c r="I17" s="62"/>
      <c r="J17" s="62"/>
      <c r="K17" s="62"/>
      <c r="L17" s="62"/>
      <c r="M17" s="12"/>
    </row>
    <row r="18" spans="1:13" ht="15.75" customHeight="1" x14ac:dyDescent="0.25">
      <c r="A18" s="3"/>
      <c r="B18" s="48">
        <v>42005</v>
      </c>
      <c r="C18" s="49" t="s">
        <v>7</v>
      </c>
      <c r="D18" s="50">
        <v>718350</v>
      </c>
      <c r="E18" s="46">
        <f t="shared" si="0"/>
        <v>360</v>
      </c>
      <c r="F18" s="46">
        <f t="shared" si="2"/>
        <v>718350</v>
      </c>
      <c r="G18" s="3"/>
      <c r="H18" s="3"/>
      <c r="I18" s="62"/>
      <c r="J18" s="62"/>
      <c r="K18" s="62"/>
      <c r="L18" s="62"/>
      <c r="M18" s="12"/>
    </row>
    <row r="19" spans="1:13" ht="15.75" customHeight="1" x14ac:dyDescent="0.25">
      <c r="A19" s="3"/>
      <c r="B19" s="48">
        <v>42370</v>
      </c>
      <c r="C19" s="49" t="s">
        <v>8</v>
      </c>
      <c r="D19" s="50">
        <v>767155</v>
      </c>
      <c r="E19" s="46">
        <f t="shared" si="0"/>
        <v>360</v>
      </c>
      <c r="F19" s="46">
        <f t="shared" si="2"/>
        <v>767155</v>
      </c>
      <c r="G19" s="3"/>
      <c r="H19" s="3"/>
      <c r="I19" s="62"/>
      <c r="J19" s="62"/>
      <c r="K19" s="62"/>
      <c r="L19" s="62"/>
      <c r="M19" s="3"/>
    </row>
    <row r="20" spans="1:13" ht="15.75" customHeight="1" x14ac:dyDescent="0.25">
      <c r="A20" s="3"/>
      <c r="B20" s="48">
        <v>42736</v>
      </c>
      <c r="C20" s="49" t="s">
        <v>9</v>
      </c>
      <c r="D20" s="50">
        <v>820857</v>
      </c>
      <c r="E20" s="46">
        <f t="shared" si="0"/>
        <v>360</v>
      </c>
      <c r="F20" s="46">
        <f t="shared" si="2"/>
        <v>820857</v>
      </c>
      <c r="G20" s="3"/>
      <c r="H20" s="3"/>
      <c r="I20" s="62"/>
      <c r="J20" s="62"/>
      <c r="K20" s="62"/>
      <c r="L20" s="62"/>
      <c r="M20" s="12"/>
    </row>
    <row r="21" spans="1:13" ht="15.75" customHeight="1" x14ac:dyDescent="0.25">
      <c r="A21" s="3"/>
      <c r="B21" s="48">
        <v>43101</v>
      </c>
      <c r="C21" s="49" t="s">
        <v>10</v>
      </c>
      <c r="D21" s="50">
        <v>869453</v>
      </c>
      <c r="E21" s="46">
        <f t="shared" si="0"/>
        <v>360</v>
      </c>
      <c r="F21" s="46">
        <f t="shared" si="2"/>
        <v>869453</v>
      </c>
      <c r="G21" s="3"/>
      <c r="H21" s="3"/>
      <c r="I21" s="12"/>
      <c r="J21" s="12"/>
      <c r="K21" s="12"/>
      <c r="L21" s="12"/>
      <c r="M21" s="12"/>
    </row>
    <row r="22" spans="1:13" ht="15.75" customHeight="1" x14ac:dyDescent="0.25">
      <c r="A22" s="3"/>
      <c r="B22" s="48">
        <v>43466</v>
      </c>
      <c r="C22" s="49" t="s">
        <v>11</v>
      </c>
      <c r="D22" s="50">
        <v>925148</v>
      </c>
      <c r="E22" s="46">
        <f t="shared" si="0"/>
        <v>360</v>
      </c>
      <c r="F22" s="46">
        <f t="shared" si="2"/>
        <v>925148</v>
      </c>
      <c r="G22" s="3"/>
      <c r="H22" s="3"/>
      <c r="I22" s="65" t="s">
        <v>49</v>
      </c>
      <c r="J22" s="65"/>
      <c r="K22" s="65"/>
      <c r="L22" s="65"/>
      <c r="M22" s="12"/>
    </row>
    <row r="23" spans="1:13" ht="15.75" customHeight="1" x14ac:dyDescent="0.25">
      <c r="A23" s="3"/>
      <c r="B23" s="48">
        <v>43831</v>
      </c>
      <c r="C23" s="48">
        <v>44012</v>
      </c>
      <c r="D23" s="51">
        <v>980657</v>
      </c>
      <c r="E23" s="46">
        <f t="shared" si="0"/>
        <v>179</v>
      </c>
      <c r="F23" s="46">
        <f t="shared" si="2"/>
        <v>487604.4527777778</v>
      </c>
      <c r="G23" s="3"/>
      <c r="H23" s="3"/>
      <c r="I23" s="65"/>
      <c r="J23" s="65"/>
      <c r="K23" s="65"/>
      <c r="L23" s="65"/>
      <c r="M23" s="12"/>
    </row>
    <row r="24" spans="1:13" ht="15.75" customHeight="1" x14ac:dyDescent="0.25">
      <c r="A24" s="3"/>
      <c r="B24" s="10">
        <v>44013</v>
      </c>
      <c r="C24" s="10">
        <v>44196</v>
      </c>
      <c r="D24" s="13">
        <v>980657</v>
      </c>
      <c r="E24" s="8">
        <f t="shared" si="0"/>
        <v>180</v>
      </c>
      <c r="F24" s="8">
        <f t="shared" si="2"/>
        <v>490328.5</v>
      </c>
      <c r="G24" s="3"/>
      <c r="H24" s="3"/>
      <c r="I24" s="65"/>
      <c r="J24" s="65"/>
      <c r="K24" s="65"/>
      <c r="L24" s="65"/>
      <c r="M24" s="12"/>
    </row>
    <row r="25" spans="1:13" ht="15.75" customHeight="1" x14ac:dyDescent="0.25">
      <c r="A25" s="3"/>
      <c r="B25" s="10">
        <v>44197</v>
      </c>
      <c r="C25" s="11" t="s">
        <v>12</v>
      </c>
      <c r="D25" s="13">
        <v>1287245</v>
      </c>
      <c r="E25" s="8">
        <f t="shared" si="0"/>
        <v>360</v>
      </c>
      <c r="F25" s="8">
        <f t="shared" si="2"/>
        <v>1287245</v>
      </c>
      <c r="G25" s="3"/>
      <c r="H25" s="3"/>
      <c r="I25" s="65"/>
      <c r="J25" s="65"/>
      <c r="K25" s="65"/>
      <c r="L25" s="65"/>
      <c r="M25" s="12"/>
    </row>
    <row r="26" spans="1:13" ht="15.75" customHeight="1" x14ac:dyDescent="0.25">
      <c r="A26" s="3"/>
      <c r="B26" s="10">
        <v>44562</v>
      </c>
      <c r="C26" s="11" t="s">
        <v>13</v>
      </c>
      <c r="D26" s="13">
        <v>1361492</v>
      </c>
      <c r="E26" s="8">
        <f t="shared" si="0"/>
        <v>360</v>
      </c>
      <c r="F26" s="8">
        <f t="shared" si="2"/>
        <v>1361492</v>
      </c>
      <c r="G26" s="3"/>
      <c r="H26" s="3"/>
      <c r="I26" s="65"/>
      <c r="J26" s="65"/>
      <c r="K26" s="65"/>
      <c r="L26" s="65"/>
      <c r="M26" s="12"/>
    </row>
    <row r="27" spans="1:13" ht="15.75" customHeight="1" x14ac:dyDescent="0.25">
      <c r="A27" s="3"/>
      <c r="B27" s="10">
        <v>44927</v>
      </c>
      <c r="C27" s="10">
        <v>45132</v>
      </c>
      <c r="D27" s="13">
        <v>1300606</v>
      </c>
      <c r="E27" s="8">
        <f t="shared" si="0"/>
        <v>204</v>
      </c>
      <c r="F27" s="8">
        <f t="shared" si="2"/>
        <v>737010.06666666665</v>
      </c>
      <c r="G27" s="3"/>
      <c r="H27" s="3"/>
      <c r="I27" s="12"/>
      <c r="J27" s="12"/>
      <c r="K27" s="12"/>
      <c r="L27" s="12"/>
      <c r="M27" s="12"/>
    </row>
    <row r="28" spans="1:13" ht="15.75" customHeight="1" x14ac:dyDescent="0.25">
      <c r="A28" s="3"/>
      <c r="B28" s="58" t="s">
        <v>14</v>
      </c>
      <c r="C28" s="58"/>
      <c r="D28" s="58"/>
      <c r="E28" s="58"/>
      <c r="F28" s="14">
        <f>SUM(F24:F27)</f>
        <v>3876075.5666666664</v>
      </c>
      <c r="G28" s="3"/>
      <c r="H28" s="3"/>
      <c r="I28" s="12"/>
      <c r="J28" s="12"/>
      <c r="K28" s="12"/>
      <c r="L28" s="12"/>
      <c r="M28" s="12"/>
    </row>
    <row r="29" spans="1:13" ht="15.75" customHeight="1" x14ac:dyDescent="0.25">
      <c r="A29" s="3"/>
      <c r="B29" s="3"/>
      <c r="C29" s="3"/>
      <c r="D29" s="3"/>
      <c r="E29" s="3"/>
      <c r="F29" s="3"/>
      <c r="G29" s="3"/>
      <c r="H29" s="3"/>
      <c r="I29" s="12"/>
      <c r="J29" s="12"/>
      <c r="K29" s="12"/>
      <c r="L29" s="12"/>
      <c r="M29" s="12"/>
    </row>
    <row r="30" spans="1:13" ht="15.75" customHeight="1" x14ac:dyDescent="0.25">
      <c r="A30" s="3"/>
      <c r="B30" s="4" t="s">
        <v>1</v>
      </c>
      <c r="C30" s="4" t="s">
        <v>2</v>
      </c>
      <c r="D30" s="4" t="s">
        <v>3</v>
      </c>
      <c r="E30" s="4" t="s">
        <v>4</v>
      </c>
      <c r="F30" s="5" t="s">
        <v>15</v>
      </c>
      <c r="G30" s="3"/>
      <c r="H30" s="3"/>
      <c r="I30" s="12"/>
      <c r="J30" s="12"/>
      <c r="K30" s="12"/>
      <c r="L30" s="12"/>
      <c r="M30" s="12"/>
    </row>
    <row r="31" spans="1:13" ht="15.75" customHeight="1" x14ac:dyDescent="0.25">
      <c r="A31" s="3"/>
      <c r="B31" s="6">
        <v>38447</v>
      </c>
      <c r="C31" s="6">
        <v>38717</v>
      </c>
      <c r="D31" s="55">
        <v>426000</v>
      </c>
      <c r="E31" s="8">
        <f>DAYS360(B31,C31)</f>
        <v>266</v>
      </c>
      <c r="F31" s="8">
        <f t="shared" ref="F31:F49" si="3">(D31*E31)/360</f>
        <v>314766.66666666669</v>
      </c>
      <c r="G31" s="3"/>
      <c r="H31" s="3"/>
      <c r="I31" s="12"/>
      <c r="J31" s="12"/>
      <c r="K31" s="12"/>
      <c r="L31" s="12"/>
      <c r="M31" s="12"/>
    </row>
    <row r="32" spans="1:13" ht="15.75" customHeight="1" x14ac:dyDescent="0.25">
      <c r="A32" s="3"/>
      <c r="B32" s="6">
        <v>38718</v>
      </c>
      <c r="C32" s="6">
        <v>39082</v>
      </c>
      <c r="D32" s="55">
        <v>455700</v>
      </c>
      <c r="E32" s="8">
        <f t="shared" ref="E32:E49" si="4">DAYS360(B32,C32)</f>
        <v>360</v>
      </c>
      <c r="F32" s="8">
        <f t="shared" si="3"/>
        <v>455700</v>
      </c>
      <c r="G32" s="3"/>
      <c r="H32" s="3"/>
      <c r="I32" s="12"/>
      <c r="J32" s="12"/>
      <c r="K32" s="12"/>
      <c r="L32" s="12"/>
      <c r="M32" s="12"/>
    </row>
    <row r="33" spans="1:13" ht="15.75" customHeight="1" x14ac:dyDescent="0.25">
      <c r="A33" s="3"/>
      <c r="B33" s="6">
        <v>39083</v>
      </c>
      <c r="C33" s="6">
        <v>39447</v>
      </c>
      <c r="D33" s="55">
        <v>484500</v>
      </c>
      <c r="E33" s="8">
        <f t="shared" si="4"/>
        <v>360</v>
      </c>
      <c r="F33" s="8">
        <f t="shared" si="3"/>
        <v>484500</v>
      </c>
      <c r="G33" s="3"/>
      <c r="H33" s="3"/>
      <c r="I33" s="12"/>
      <c r="J33" s="12"/>
      <c r="K33" s="12"/>
      <c r="L33" s="12"/>
      <c r="M33" s="12"/>
    </row>
    <row r="34" spans="1:13" ht="15.75" customHeight="1" x14ac:dyDescent="0.25">
      <c r="A34" s="3"/>
      <c r="B34" s="6">
        <v>39448</v>
      </c>
      <c r="C34" s="6">
        <v>39813</v>
      </c>
      <c r="D34" s="55">
        <v>516500</v>
      </c>
      <c r="E34" s="8">
        <f t="shared" si="4"/>
        <v>360</v>
      </c>
      <c r="F34" s="8">
        <f t="shared" si="3"/>
        <v>516500</v>
      </c>
      <c r="G34" s="3"/>
      <c r="H34" s="3"/>
      <c r="I34" s="12"/>
      <c r="J34" s="12"/>
      <c r="K34" s="12"/>
      <c r="L34" s="12"/>
      <c r="M34" s="12"/>
    </row>
    <row r="35" spans="1:13" ht="15.75" customHeight="1" x14ac:dyDescent="0.25">
      <c r="A35" s="3"/>
      <c r="B35" s="6">
        <v>39814</v>
      </c>
      <c r="C35" s="6">
        <v>40178</v>
      </c>
      <c r="D35" s="55">
        <v>556200</v>
      </c>
      <c r="E35" s="8">
        <f t="shared" si="4"/>
        <v>360</v>
      </c>
      <c r="F35" s="8">
        <f t="shared" si="3"/>
        <v>556200</v>
      </c>
      <c r="G35" s="3"/>
      <c r="H35" s="3"/>
      <c r="I35" s="12"/>
      <c r="J35" s="12"/>
      <c r="K35" s="12"/>
      <c r="L35" s="12"/>
      <c r="M35" s="12"/>
    </row>
    <row r="36" spans="1:13" ht="15.75" customHeight="1" x14ac:dyDescent="0.25">
      <c r="A36" s="3"/>
      <c r="B36" s="6">
        <v>40179</v>
      </c>
      <c r="C36" s="6">
        <v>40543</v>
      </c>
      <c r="D36" s="55">
        <v>576500</v>
      </c>
      <c r="E36" s="8">
        <f t="shared" si="4"/>
        <v>360</v>
      </c>
      <c r="F36" s="8">
        <f t="shared" si="3"/>
        <v>576500</v>
      </c>
      <c r="G36" s="3"/>
      <c r="H36" s="3"/>
      <c r="I36" s="12"/>
      <c r="J36" s="12"/>
      <c r="K36" s="12"/>
      <c r="L36" s="12"/>
      <c r="M36" s="12"/>
    </row>
    <row r="37" spans="1:13" ht="15.75" customHeight="1" x14ac:dyDescent="0.25">
      <c r="A37" s="3"/>
      <c r="B37" s="6">
        <v>40544</v>
      </c>
      <c r="C37" s="6">
        <v>40908</v>
      </c>
      <c r="D37" s="55">
        <v>599200</v>
      </c>
      <c r="E37" s="8">
        <f t="shared" si="4"/>
        <v>360</v>
      </c>
      <c r="F37" s="8">
        <f t="shared" si="3"/>
        <v>599200</v>
      </c>
      <c r="G37" s="3"/>
      <c r="H37" s="3"/>
      <c r="I37" s="12"/>
      <c r="J37" s="12"/>
      <c r="K37" s="12"/>
      <c r="L37" s="12"/>
      <c r="M37" s="12"/>
    </row>
    <row r="38" spans="1:13" ht="15.75" customHeight="1" x14ac:dyDescent="0.25">
      <c r="A38" s="3"/>
      <c r="B38" s="6">
        <v>40909</v>
      </c>
      <c r="C38" s="6">
        <v>41274</v>
      </c>
      <c r="D38" s="55">
        <v>634500</v>
      </c>
      <c r="E38" s="8">
        <f t="shared" si="4"/>
        <v>360</v>
      </c>
      <c r="F38" s="8">
        <f t="shared" si="3"/>
        <v>634500</v>
      </c>
      <c r="G38" s="3"/>
      <c r="H38" s="3"/>
      <c r="I38" s="12"/>
      <c r="J38" s="12"/>
      <c r="K38" s="12"/>
      <c r="L38" s="12"/>
      <c r="M38" s="12"/>
    </row>
    <row r="39" spans="1:13" ht="15.75" customHeight="1" x14ac:dyDescent="0.25">
      <c r="A39" s="3"/>
      <c r="B39" s="6">
        <v>41275</v>
      </c>
      <c r="C39" s="6">
        <v>41639</v>
      </c>
      <c r="D39" s="55">
        <v>660000</v>
      </c>
      <c r="E39" s="8">
        <f t="shared" si="4"/>
        <v>360</v>
      </c>
      <c r="F39" s="8">
        <f t="shared" si="3"/>
        <v>660000</v>
      </c>
      <c r="G39" s="3"/>
      <c r="H39" s="3"/>
      <c r="I39" s="12"/>
      <c r="J39" s="12"/>
      <c r="K39" s="12"/>
      <c r="L39" s="12"/>
      <c r="M39" s="12"/>
    </row>
    <row r="40" spans="1:13" ht="15.75" customHeight="1" x14ac:dyDescent="0.25">
      <c r="A40" s="3"/>
      <c r="B40" s="10">
        <v>41640</v>
      </c>
      <c r="C40" s="11" t="s">
        <v>6</v>
      </c>
      <c r="D40" s="55">
        <v>688000</v>
      </c>
      <c r="E40" s="8">
        <f t="shared" si="4"/>
        <v>360</v>
      </c>
      <c r="F40" s="8">
        <f t="shared" si="3"/>
        <v>688000</v>
      </c>
      <c r="G40" s="3"/>
      <c r="H40" s="3"/>
      <c r="I40" s="12"/>
      <c r="J40" s="12"/>
      <c r="K40" s="12"/>
      <c r="L40" s="12"/>
      <c r="M40" s="12"/>
    </row>
    <row r="41" spans="1:13" ht="15.75" customHeight="1" x14ac:dyDescent="0.25">
      <c r="A41" s="3"/>
      <c r="B41" s="10">
        <v>42005</v>
      </c>
      <c r="C41" s="11" t="s">
        <v>7</v>
      </c>
      <c r="D41" s="55">
        <v>718350</v>
      </c>
      <c r="E41" s="8">
        <f t="shared" si="4"/>
        <v>360</v>
      </c>
      <c r="F41" s="8">
        <f t="shared" si="3"/>
        <v>718350</v>
      </c>
      <c r="G41" s="3"/>
      <c r="H41" s="3"/>
      <c r="I41" s="12"/>
      <c r="J41" s="12"/>
      <c r="K41" s="12"/>
      <c r="L41" s="12"/>
      <c r="M41" s="12"/>
    </row>
    <row r="42" spans="1:13" ht="15.75" customHeight="1" x14ac:dyDescent="0.25">
      <c r="A42" s="3"/>
      <c r="B42" s="10">
        <v>42370</v>
      </c>
      <c r="C42" s="11" t="s">
        <v>8</v>
      </c>
      <c r="D42" s="55">
        <v>767155</v>
      </c>
      <c r="E42" s="8">
        <f t="shared" si="4"/>
        <v>360</v>
      </c>
      <c r="F42" s="8">
        <f t="shared" si="3"/>
        <v>767155</v>
      </c>
      <c r="G42" s="3"/>
      <c r="H42" s="3"/>
      <c r="I42" s="12"/>
      <c r="J42" s="12"/>
      <c r="K42" s="12"/>
      <c r="L42" s="12"/>
      <c r="M42" s="12"/>
    </row>
    <row r="43" spans="1:13" ht="15.75" customHeight="1" x14ac:dyDescent="0.25">
      <c r="A43" s="3"/>
      <c r="B43" s="10">
        <v>42736</v>
      </c>
      <c r="C43" s="11" t="s">
        <v>9</v>
      </c>
      <c r="D43" s="55">
        <v>820857</v>
      </c>
      <c r="E43" s="8">
        <f t="shared" si="4"/>
        <v>360</v>
      </c>
      <c r="F43" s="8">
        <f t="shared" si="3"/>
        <v>820857</v>
      </c>
      <c r="G43" s="3"/>
      <c r="H43" s="3"/>
      <c r="I43" s="12"/>
      <c r="J43" s="12"/>
      <c r="K43" s="12"/>
      <c r="L43" s="12"/>
      <c r="M43" s="12"/>
    </row>
    <row r="44" spans="1:13" ht="15.75" customHeight="1" x14ac:dyDescent="0.25">
      <c r="A44" s="3"/>
      <c r="B44" s="10">
        <v>43101</v>
      </c>
      <c r="C44" s="11" t="s">
        <v>10</v>
      </c>
      <c r="D44" s="55">
        <v>869453</v>
      </c>
      <c r="E44" s="8">
        <f t="shared" si="4"/>
        <v>360</v>
      </c>
      <c r="F44" s="8">
        <f t="shared" si="3"/>
        <v>869453</v>
      </c>
      <c r="G44" s="3"/>
      <c r="H44" s="3"/>
      <c r="I44" s="12"/>
      <c r="J44" s="12"/>
      <c r="K44" s="12"/>
      <c r="L44" s="12"/>
      <c r="M44" s="12"/>
    </row>
    <row r="45" spans="1:13" ht="15.75" customHeight="1" x14ac:dyDescent="0.25">
      <c r="A45" s="3"/>
      <c r="B45" s="10">
        <v>43466</v>
      </c>
      <c r="C45" s="11" t="s">
        <v>11</v>
      </c>
      <c r="D45" s="55">
        <v>925148</v>
      </c>
      <c r="E45" s="8">
        <f t="shared" si="4"/>
        <v>360</v>
      </c>
      <c r="F45" s="8">
        <f t="shared" si="3"/>
        <v>925148</v>
      </c>
      <c r="G45" s="3"/>
      <c r="H45" s="3"/>
      <c r="I45" s="12"/>
      <c r="J45" s="12"/>
      <c r="K45" s="12"/>
      <c r="L45" s="12"/>
      <c r="M45" s="12"/>
    </row>
    <row r="46" spans="1:13" ht="15.75" customHeight="1" x14ac:dyDescent="0.25">
      <c r="A46" s="3"/>
      <c r="B46" s="10">
        <v>43831</v>
      </c>
      <c r="C46" s="10">
        <v>44196</v>
      </c>
      <c r="D46" s="13">
        <v>980657</v>
      </c>
      <c r="E46" s="8">
        <f t="shared" si="4"/>
        <v>360</v>
      </c>
      <c r="F46" s="8">
        <f t="shared" si="3"/>
        <v>980657</v>
      </c>
      <c r="G46" s="3"/>
      <c r="H46" s="3"/>
      <c r="I46" s="12"/>
      <c r="J46" s="12"/>
      <c r="K46" s="12"/>
      <c r="L46" s="12"/>
      <c r="M46" s="12"/>
    </row>
    <row r="47" spans="1:13" ht="15.75" customHeight="1" x14ac:dyDescent="0.25">
      <c r="A47" s="3"/>
      <c r="B47" s="10">
        <v>44197</v>
      </c>
      <c r="C47" s="11" t="s">
        <v>12</v>
      </c>
      <c r="D47" s="13">
        <v>1287245</v>
      </c>
      <c r="E47" s="8">
        <f t="shared" si="4"/>
        <v>360</v>
      </c>
      <c r="F47" s="8">
        <f t="shared" si="3"/>
        <v>1287245</v>
      </c>
      <c r="G47" s="3"/>
      <c r="H47" s="3"/>
      <c r="I47" s="12"/>
      <c r="J47" s="12"/>
      <c r="K47" s="12"/>
      <c r="L47" s="12"/>
      <c r="M47" s="12"/>
    </row>
    <row r="48" spans="1:13" ht="15.75" customHeight="1" x14ac:dyDescent="0.25">
      <c r="A48" s="3"/>
      <c r="B48" s="10">
        <v>44562</v>
      </c>
      <c r="C48" s="11" t="s">
        <v>13</v>
      </c>
      <c r="D48" s="13">
        <v>1361492</v>
      </c>
      <c r="E48" s="8">
        <f t="shared" si="4"/>
        <v>360</v>
      </c>
      <c r="F48" s="8">
        <f t="shared" si="3"/>
        <v>1361492</v>
      </c>
      <c r="G48" s="3"/>
      <c r="H48" s="3"/>
      <c r="I48" s="12"/>
      <c r="J48" s="12"/>
      <c r="K48" s="12"/>
      <c r="L48" s="12"/>
      <c r="M48" s="12"/>
    </row>
    <row r="49" spans="1:13" ht="15.75" customHeight="1" x14ac:dyDescent="0.25">
      <c r="A49" s="3"/>
      <c r="B49" s="10">
        <v>44927</v>
      </c>
      <c r="C49" s="10">
        <v>45132</v>
      </c>
      <c r="D49" s="13">
        <v>1300606</v>
      </c>
      <c r="E49" s="7">
        <f t="shared" si="4"/>
        <v>204</v>
      </c>
      <c r="F49" s="8">
        <f t="shared" si="3"/>
        <v>737010.06666666665</v>
      </c>
      <c r="G49" s="3"/>
      <c r="H49" s="3"/>
      <c r="I49" s="12"/>
      <c r="J49" s="12"/>
      <c r="K49" s="12"/>
      <c r="L49" s="12"/>
      <c r="M49" s="12"/>
    </row>
    <row r="50" spans="1:13" ht="15.75" customHeight="1" x14ac:dyDescent="0.25">
      <c r="A50" s="3"/>
      <c r="B50" s="58" t="s">
        <v>14</v>
      </c>
      <c r="C50" s="58"/>
      <c r="D50" s="58"/>
      <c r="E50" s="58"/>
      <c r="F50" s="14">
        <f>SUM(F31:F49)</f>
        <v>13953233.733333334</v>
      </c>
      <c r="G50" s="3"/>
      <c r="H50" s="3"/>
      <c r="I50" s="3"/>
      <c r="J50" s="3"/>
      <c r="K50" s="3"/>
      <c r="L50" s="3"/>
      <c r="M50" s="3"/>
    </row>
    <row r="51" spans="1:13" ht="15.75" customHeight="1" x14ac:dyDescent="0.25">
      <c r="A51" s="3"/>
      <c r="B51" s="15"/>
      <c r="C51" s="15"/>
      <c r="D51" s="15"/>
      <c r="E51" s="15"/>
      <c r="F51" s="16"/>
      <c r="G51" s="3"/>
      <c r="H51" s="3"/>
      <c r="I51" s="3"/>
      <c r="J51" s="3"/>
      <c r="K51" s="3"/>
      <c r="L51" s="3"/>
      <c r="M51" s="3"/>
    </row>
    <row r="52" spans="1:13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 ht="15.75" customHeight="1" x14ac:dyDescent="0.25">
      <c r="A53" s="3"/>
      <c r="B53" s="4" t="s">
        <v>1</v>
      </c>
      <c r="C53" s="4" t="s">
        <v>2</v>
      </c>
      <c r="D53" s="4" t="s">
        <v>15</v>
      </c>
      <c r="E53" s="4" t="s">
        <v>4</v>
      </c>
      <c r="F53" s="5" t="s">
        <v>16</v>
      </c>
      <c r="G53" s="3"/>
      <c r="H53" s="3"/>
      <c r="I53" s="3"/>
      <c r="J53" s="3"/>
      <c r="K53" s="3"/>
      <c r="L53" s="3"/>
      <c r="M53" s="3"/>
    </row>
    <row r="54" spans="1:13" ht="15.75" customHeight="1" x14ac:dyDescent="0.25">
      <c r="A54" s="3"/>
      <c r="B54" s="44">
        <v>38447</v>
      </c>
      <c r="C54" s="44">
        <v>38717</v>
      </c>
      <c r="D54" s="52">
        <f t="shared" ref="D54:D72" si="5">+F31</f>
        <v>314766.66666666669</v>
      </c>
      <c r="E54" s="46">
        <f t="shared" ref="E54:E72" si="6">DAYS360(B54,C54)</f>
        <v>266</v>
      </c>
      <c r="F54" s="46">
        <f t="shared" ref="F54:F62" si="7">(D54*E54*0.12)/360</f>
        <v>27909.31111111111</v>
      </c>
      <c r="G54" s="3"/>
      <c r="H54" s="3"/>
      <c r="I54" s="3"/>
      <c r="J54" s="3"/>
      <c r="K54" s="3"/>
      <c r="L54" s="3"/>
      <c r="M54" s="3"/>
    </row>
    <row r="55" spans="1:13" ht="15.75" customHeight="1" x14ac:dyDescent="0.25">
      <c r="A55" s="3"/>
      <c r="B55" s="44">
        <v>38718</v>
      </c>
      <c r="C55" s="44">
        <v>39082</v>
      </c>
      <c r="D55" s="52">
        <f t="shared" si="5"/>
        <v>455700</v>
      </c>
      <c r="E55" s="46">
        <f t="shared" si="6"/>
        <v>360</v>
      </c>
      <c r="F55" s="46">
        <f t="shared" si="7"/>
        <v>54684</v>
      </c>
      <c r="G55" s="3"/>
      <c r="H55" s="3"/>
      <c r="I55" s="3"/>
      <c r="J55" s="3"/>
      <c r="K55" s="3"/>
      <c r="L55" s="3"/>
      <c r="M55" s="3"/>
    </row>
    <row r="56" spans="1:13" ht="15.75" customHeight="1" x14ac:dyDescent="0.25">
      <c r="A56" s="3"/>
      <c r="B56" s="44">
        <v>39083</v>
      </c>
      <c r="C56" s="44">
        <v>39447</v>
      </c>
      <c r="D56" s="52">
        <f t="shared" si="5"/>
        <v>484500</v>
      </c>
      <c r="E56" s="46">
        <f t="shared" si="6"/>
        <v>360</v>
      </c>
      <c r="F56" s="46">
        <f t="shared" si="7"/>
        <v>58140</v>
      </c>
      <c r="G56" s="3"/>
      <c r="H56" s="3"/>
      <c r="I56" s="3"/>
      <c r="J56" s="3"/>
      <c r="K56" s="3"/>
      <c r="L56" s="3"/>
      <c r="M56" s="3"/>
    </row>
    <row r="57" spans="1:13" ht="15.75" customHeight="1" x14ac:dyDescent="0.25">
      <c r="A57" s="3"/>
      <c r="B57" s="44">
        <v>39448</v>
      </c>
      <c r="C57" s="44">
        <v>39813</v>
      </c>
      <c r="D57" s="52">
        <f t="shared" si="5"/>
        <v>516500</v>
      </c>
      <c r="E57" s="46">
        <f t="shared" si="6"/>
        <v>360</v>
      </c>
      <c r="F57" s="46">
        <f t="shared" si="7"/>
        <v>61980</v>
      </c>
      <c r="G57" s="3"/>
      <c r="H57" s="3"/>
      <c r="I57" s="3"/>
      <c r="J57" s="3"/>
      <c r="K57" s="3"/>
      <c r="L57" s="3"/>
      <c r="M57" s="3"/>
    </row>
    <row r="58" spans="1:13" ht="15.75" customHeight="1" x14ac:dyDescent="0.25">
      <c r="A58" s="3"/>
      <c r="B58" s="44">
        <v>39814</v>
      </c>
      <c r="C58" s="44">
        <v>40178</v>
      </c>
      <c r="D58" s="52">
        <f t="shared" si="5"/>
        <v>556200</v>
      </c>
      <c r="E58" s="46">
        <f t="shared" si="6"/>
        <v>360</v>
      </c>
      <c r="F58" s="46">
        <f t="shared" si="7"/>
        <v>66744</v>
      </c>
      <c r="G58" s="3"/>
      <c r="H58" s="3"/>
      <c r="I58" s="3"/>
      <c r="J58" s="3"/>
      <c r="K58" s="3"/>
      <c r="L58" s="3"/>
      <c r="M58" s="3"/>
    </row>
    <row r="59" spans="1:13" ht="15.75" customHeight="1" x14ac:dyDescent="0.25">
      <c r="A59" s="3"/>
      <c r="B59" s="44">
        <v>40179</v>
      </c>
      <c r="C59" s="44">
        <v>40543</v>
      </c>
      <c r="D59" s="52">
        <f t="shared" si="5"/>
        <v>576500</v>
      </c>
      <c r="E59" s="46">
        <f t="shared" si="6"/>
        <v>360</v>
      </c>
      <c r="F59" s="46">
        <f t="shared" si="7"/>
        <v>69180</v>
      </c>
      <c r="G59" s="3"/>
      <c r="H59" s="3"/>
      <c r="I59" s="3"/>
      <c r="J59" s="3"/>
      <c r="K59" s="3"/>
      <c r="L59" s="3"/>
      <c r="M59" s="3"/>
    </row>
    <row r="60" spans="1:13" ht="15.75" customHeight="1" x14ac:dyDescent="0.25">
      <c r="A60" s="3"/>
      <c r="B60" s="44">
        <v>40544</v>
      </c>
      <c r="C60" s="44">
        <v>40908</v>
      </c>
      <c r="D60" s="52">
        <f t="shared" si="5"/>
        <v>599200</v>
      </c>
      <c r="E60" s="46">
        <f t="shared" si="6"/>
        <v>360</v>
      </c>
      <c r="F60" s="46">
        <f t="shared" si="7"/>
        <v>71904</v>
      </c>
      <c r="G60" s="3"/>
      <c r="H60" s="3"/>
      <c r="I60" s="3"/>
      <c r="J60" s="3"/>
      <c r="K60" s="3"/>
      <c r="L60" s="3"/>
      <c r="M60" s="3"/>
    </row>
    <row r="61" spans="1:13" ht="15.75" customHeight="1" x14ac:dyDescent="0.25">
      <c r="A61" s="3"/>
      <c r="B61" s="44">
        <v>40909</v>
      </c>
      <c r="C61" s="44">
        <v>41274</v>
      </c>
      <c r="D61" s="52">
        <f t="shared" si="5"/>
        <v>634500</v>
      </c>
      <c r="E61" s="46">
        <f t="shared" si="6"/>
        <v>360</v>
      </c>
      <c r="F61" s="46">
        <f t="shared" si="7"/>
        <v>76140</v>
      </c>
      <c r="G61" s="3"/>
      <c r="H61" s="3"/>
      <c r="I61" s="3"/>
      <c r="J61" s="3"/>
      <c r="K61" s="3"/>
      <c r="L61" s="3"/>
      <c r="M61" s="3"/>
    </row>
    <row r="62" spans="1:13" ht="15.75" customHeight="1" x14ac:dyDescent="0.25">
      <c r="A62" s="3"/>
      <c r="B62" s="44">
        <v>41275</v>
      </c>
      <c r="C62" s="44">
        <v>41639</v>
      </c>
      <c r="D62" s="52">
        <f t="shared" si="5"/>
        <v>660000</v>
      </c>
      <c r="E62" s="46">
        <f t="shared" si="6"/>
        <v>360</v>
      </c>
      <c r="F62" s="46">
        <f t="shared" si="7"/>
        <v>79200</v>
      </c>
      <c r="G62" s="3"/>
      <c r="H62" s="3"/>
      <c r="I62" s="3"/>
      <c r="J62" s="3"/>
      <c r="K62" s="3"/>
      <c r="L62" s="3"/>
      <c r="M62" s="3"/>
    </row>
    <row r="63" spans="1:13" ht="15.75" customHeight="1" x14ac:dyDescent="0.25">
      <c r="A63" s="3"/>
      <c r="B63" s="48">
        <v>41640</v>
      </c>
      <c r="C63" s="49" t="s">
        <v>6</v>
      </c>
      <c r="D63" s="52">
        <f t="shared" si="5"/>
        <v>688000</v>
      </c>
      <c r="E63" s="46">
        <f t="shared" si="6"/>
        <v>360</v>
      </c>
      <c r="F63" s="46">
        <f t="shared" ref="F63:F72" si="8">(D63*E63*0.12)/360</f>
        <v>82560</v>
      </c>
      <c r="G63" s="3"/>
      <c r="H63" s="3"/>
      <c r="I63" s="3"/>
      <c r="J63" s="3"/>
      <c r="K63" s="3"/>
      <c r="L63" s="3"/>
      <c r="M63" s="3"/>
    </row>
    <row r="64" spans="1:13" ht="15.75" customHeight="1" x14ac:dyDescent="0.25">
      <c r="A64" s="3"/>
      <c r="B64" s="48">
        <v>42005</v>
      </c>
      <c r="C64" s="49" t="s">
        <v>7</v>
      </c>
      <c r="D64" s="52">
        <f t="shared" si="5"/>
        <v>718350</v>
      </c>
      <c r="E64" s="46">
        <f t="shared" si="6"/>
        <v>360</v>
      </c>
      <c r="F64" s="46">
        <f t="shared" si="8"/>
        <v>86202</v>
      </c>
      <c r="G64" s="3"/>
      <c r="H64" s="3"/>
      <c r="I64" s="3"/>
      <c r="J64" s="3"/>
      <c r="K64" s="3"/>
      <c r="L64" s="3"/>
      <c r="M64" s="3"/>
    </row>
    <row r="65" spans="1:13" ht="15.75" customHeight="1" x14ac:dyDescent="0.25">
      <c r="A65" s="3"/>
      <c r="B65" s="48">
        <v>42370</v>
      </c>
      <c r="C65" s="49" t="s">
        <v>8</v>
      </c>
      <c r="D65" s="52">
        <f t="shared" si="5"/>
        <v>767155</v>
      </c>
      <c r="E65" s="46">
        <f t="shared" si="6"/>
        <v>360</v>
      </c>
      <c r="F65" s="46">
        <f t="shared" si="8"/>
        <v>92058.6</v>
      </c>
      <c r="G65" s="3"/>
      <c r="H65" s="3"/>
      <c r="I65" s="3"/>
      <c r="J65" s="3"/>
      <c r="K65" s="3"/>
      <c r="L65" s="3"/>
      <c r="M65" s="3"/>
    </row>
    <row r="66" spans="1:13" ht="15.75" customHeight="1" x14ac:dyDescent="0.25">
      <c r="A66" s="3"/>
      <c r="B66" s="48">
        <v>42736</v>
      </c>
      <c r="C66" s="49" t="s">
        <v>9</v>
      </c>
      <c r="D66" s="52">
        <f t="shared" si="5"/>
        <v>820857</v>
      </c>
      <c r="E66" s="46">
        <f t="shared" si="6"/>
        <v>360</v>
      </c>
      <c r="F66" s="46">
        <f t="shared" si="8"/>
        <v>98502.84</v>
      </c>
      <c r="G66" s="3"/>
      <c r="H66" s="3"/>
      <c r="I66" s="3"/>
      <c r="J66" s="3"/>
      <c r="K66" s="3"/>
      <c r="L66" s="3"/>
      <c r="M66" s="3"/>
    </row>
    <row r="67" spans="1:13" ht="15.75" customHeight="1" x14ac:dyDescent="0.25">
      <c r="A67" s="3"/>
      <c r="B67" s="48">
        <v>43101</v>
      </c>
      <c r="C67" s="49" t="s">
        <v>10</v>
      </c>
      <c r="D67" s="52">
        <f t="shared" si="5"/>
        <v>869453</v>
      </c>
      <c r="E67" s="46">
        <f t="shared" si="6"/>
        <v>360</v>
      </c>
      <c r="F67" s="46">
        <f t="shared" si="8"/>
        <v>104334.36</v>
      </c>
      <c r="G67" s="3"/>
      <c r="H67" s="3"/>
      <c r="I67" s="3"/>
      <c r="J67" s="3"/>
      <c r="K67" s="3"/>
      <c r="L67" s="3"/>
      <c r="M67" s="3"/>
    </row>
    <row r="68" spans="1:13" ht="15.75" customHeight="1" x14ac:dyDescent="0.25">
      <c r="A68" s="3"/>
      <c r="B68" s="48">
        <v>43466</v>
      </c>
      <c r="C68" s="49" t="s">
        <v>11</v>
      </c>
      <c r="D68" s="52">
        <f t="shared" si="5"/>
        <v>925148</v>
      </c>
      <c r="E68" s="46">
        <f t="shared" si="6"/>
        <v>360</v>
      </c>
      <c r="F68" s="46">
        <f t="shared" si="8"/>
        <v>111017.76000000001</v>
      </c>
      <c r="G68" s="3"/>
      <c r="H68" s="3"/>
      <c r="I68" s="3"/>
      <c r="J68" s="3"/>
      <c r="K68" s="3"/>
      <c r="L68" s="3"/>
      <c r="M68" s="3"/>
    </row>
    <row r="69" spans="1:13" ht="15.75" customHeight="1" x14ac:dyDescent="0.25">
      <c r="A69" s="3"/>
      <c r="B69" s="10">
        <v>43831</v>
      </c>
      <c r="C69" s="10">
        <v>44196</v>
      </c>
      <c r="D69" s="17">
        <f t="shared" si="5"/>
        <v>980657</v>
      </c>
      <c r="E69" s="8">
        <f t="shared" si="6"/>
        <v>360</v>
      </c>
      <c r="F69" s="7">
        <f t="shared" si="8"/>
        <v>117678.84</v>
      </c>
      <c r="G69" s="3"/>
      <c r="H69" s="3"/>
      <c r="I69" s="3"/>
      <c r="J69" s="3"/>
      <c r="K69" s="3"/>
      <c r="L69" s="3"/>
      <c r="M69" s="3"/>
    </row>
    <row r="70" spans="1:13" ht="15.75" customHeight="1" x14ac:dyDescent="0.25">
      <c r="A70" s="3"/>
      <c r="B70" s="10">
        <v>44197</v>
      </c>
      <c r="C70" s="11" t="s">
        <v>12</v>
      </c>
      <c r="D70" s="17">
        <f t="shared" si="5"/>
        <v>1287245</v>
      </c>
      <c r="E70" s="8">
        <f t="shared" si="6"/>
        <v>360</v>
      </c>
      <c r="F70" s="7">
        <f t="shared" si="8"/>
        <v>154469.4</v>
      </c>
      <c r="G70" s="3"/>
      <c r="H70" s="3"/>
      <c r="I70" s="3"/>
      <c r="J70" s="3"/>
      <c r="K70" s="3"/>
      <c r="L70" s="3"/>
      <c r="M70" s="3"/>
    </row>
    <row r="71" spans="1:13" ht="15.75" customHeight="1" x14ac:dyDescent="0.25">
      <c r="A71" s="3"/>
      <c r="B71" s="10">
        <v>44562</v>
      </c>
      <c r="C71" s="11" t="s">
        <v>13</v>
      </c>
      <c r="D71" s="17">
        <f t="shared" si="5"/>
        <v>1361492</v>
      </c>
      <c r="E71" s="8">
        <f t="shared" si="6"/>
        <v>360</v>
      </c>
      <c r="F71" s="7">
        <f t="shared" si="8"/>
        <v>163379.04</v>
      </c>
      <c r="G71" s="3"/>
      <c r="H71" s="3"/>
      <c r="I71" s="3"/>
      <c r="J71" s="3"/>
      <c r="K71" s="54"/>
      <c r="L71" s="3"/>
      <c r="M71" s="3"/>
    </row>
    <row r="72" spans="1:13" ht="15.75" customHeight="1" x14ac:dyDescent="0.25">
      <c r="A72" s="3"/>
      <c r="B72" s="10">
        <v>44927</v>
      </c>
      <c r="C72" s="10">
        <v>45132</v>
      </c>
      <c r="D72" s="17">
        <f t="shared" si="5"/>
        <v>737010.06666666665</v>
      </c>
      <c r="E72" s="8">
        <f t="shared" si="6"/>
        <v>204</v>
      </c>
      <c r="F72" s="7">
        <f t="shared" si="8"/>
        <v>50116.684533333333</v>
      </c>
      <c r="G72" s="3"/>
      <c r="H72" s="3"/>
      <c r="I72" s="3"/>
      <c r="J72" s="3"/>
      <c r="K72" s="54"/>
      <c r="L72" s="3"/>
      <c r="M72" s="3"/>
    </row>
    <row r="73" spans="1:13" ht="15.75" customHeight="1" x14ac:dyDescent="0.25">
      <c r="A73" s="3"/>
      <c r="B73" s="58" t="s">
        <v>14</v>
      </c>
      <c r="C73" s="58"/>
      <c r="D73" s="58"/>
      <c r="E73" s="58"/>
      <c r="F73" s="18">
        <f>SUM(F69:F72)</f>
        <v>485643.96453333338</v>
      </c>
      <c r="G73" s="3"/>
      <c r="H73" s="3"/>
      <c r="I73" s="3"/>
      <c r="J73" s="3"/>
      <c r="K73" s="54"/>
      <c r="L73" s="3"/>
      <c r="M73" s="3"/>
    </row>
    <row r="74" spans="1:13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54"/>
      <c r="L74" s="3"/>
      <c r="M74" s="3"/>
    </row>
    <row r="75" spans="1:13" x14ac:dyDescent="0.25">
      <c r="A75" s="3"/>
      <c r="B75" s="4" t="s">
        <v>1</v>
      </c>
      <c r="C75" s="4" t="s">
        <v>2</v>
      </c>
      <c r="D75" s="4" t="s">
        <v>3</v>
      </c>
      <c r="E75" s="4" t="s">
        <v>4</v>
      </c>
      <c r="F75" s="5" t="s">
        <v>17</v>
      </c>
      <c r="G75" s="3"/>
      <c r="H75" s="3"/>
      <c r="I75" s="3"/>
      <c r="J75" s="3"/>
      <c r="K75" s="3"/>
      <c r="L75" s="3"/>
      <c r="M75" s="3"/>
    </row>
    <row r="76" spans="1:13" x14ac:dyDescent="0.25">
      <c r="A76" s="3"/>
      <c r="B76" s="6">
        <v>43925</v>
      </c>
      <c r="C76" s="10">
        <v>45132</v>
      </c>
      <c r="D76" s="8">
        <v>1160000</v>
      </c>
      <c r="E76" s="7">
        <f>DAYS360(B76,C76)+1</f>
        <v>1192</v>
      </c>
      <c r="F76" s="7">
        <f>(D76*E76)/720</f>
        <v>1920444.4444444445</v>
      </c>
      <c r="G76" s="3"/>
      <c r="H76" s="3"/>
      <c r="I76" s="3"/>
      <c r="J76" s="3"/>
      <c r="K76" s="54"/>
      <c r="L76" s="3"/>
      <c r="M76" s="3"/>
    </row>
    <row r="77" spans="1:13" x14ac:dyDescent="0.25">
      <c r="A77" s="3"/>
      <c r="B77" s="59" t="s">
        <v>14</v>
      </c>
      <c r="C77" s="60"/>
      <c r="D77" s="60"/>
      <c r="E77" s="61"/>
      <c r="F77" s="14">
        <f>SUM(F76:F76)</f>
        <v>1920444.4444444445</v>
      </c>
      <c r="G77" s="3"/>
      <c r="H77" s="3"/>
      <c r="I77" s="3"/>
      <c r="J77" s="3"/>
      <c r="K77" s="3"/>
      <c r="L77" s="3"/>
      <c r="M77" s="3"/>
    </row>
    <row r="78" spans="1:13" x14ac:dyDescent="0.25">
      <c r="A78" s="3"/>
      <c r="B78" s="15"/>
      <c r="C78" s="15"/>
      <c r="D78" s="15"/>
      <c r="E78" s="15"/>
      <c r="F78" s="15"/>
      <c r="G78" s="3"/>
      <c r="H78" s="3"/>
      <c r="I78" s="3"/>
      <c r="J78" s="3"/>
      <c r="K78" s="3"/>
      <c r="L78" s="3"/>
      <c r="M78" s="3"/>
    </row>
    <row r="79" spans="1:13" x14ac:dyDescent="0.25">
      <c r="A79" s="3"/>
      <c r="B79" s="15"/>
      <c r="C79" s="15"/>
      <c r="D79" s="15"/>
      <c r="E79" s="15"/>
      <c r="F79" s="15"/>
      <c r="G79" s="3"/>
      <c r="H79" s="3"/>
      <c r="I79" s="3"/>
      <c r="J79" s="3"/>
      <c r="K79" s="3"/>
      <c r="L79" s="3"/>
      <c r="M79" s="3"/>
    </row>
    <row r="80" spans="1:13" x14ac:dyDescent="0.25">
      <c r="A80" s="3"/>
      <c r="B80" s="4" t="s">
        <v>1</v>
      </c>
      <c r="C80" s="4" t="s">
        <v>2</v>
      </c>
      <c r="D80" s="4" t="s">
        <v>4</v>
      </c>
      <c r="E80" s="4" t="s">
        <v>18</v>
      </c>
      <c r="F80" s="19" t="s">
        <v>19</v>
      </c>
      <c r="G80" s="3"/>
      <c r="H80" s="3"/>
      <c r="I80" s="3"/>
      <c r="J80" s="3"/>
      <c r="K80" s="3"/>
      <c r="L80" s="3"/>
      <c r="M80" s="3"/>
    </row>
    <row r="81" spans="1:13" x14ac:dyDescent="0.25">
      <c r="A81" s="3"/>
      <c r="B81" s="44">
        <v>38447</v>
      </c>
      <c r="C81" s="44">
        <v>38717</v>
      </c>
      <c r="D81" s="46">
        <f>DAYS360(B81,C81)</f>
        <v>266</v>
      </c>
      <c r="E81" s="47">
        <v>44500</v>
      </c>
      <c r="F81" s="46">
        <f>E81/30*D81</f>
        <v>394566.66666666663</v>
      </c>
      <c r="G81" s="3"/>
      <c r="H81" s="3"/>
      <c r="I81" s="3"/>
      <c r="J81" s="3"/>
      <c r="K81" s="3"/>
      <c r="L81" s="3"/>
      <c r="M81" s="3"/>
    </row>
    <row r="82" spans="1:13" x14ac:dyDescent="0.25">
      <c r="A82" s="3"/>
      <c r="B82" s="44">
        <v>38718</v>
      </c>
      <c r="C82" s="44">
        <v>39082</v>
      </c>
      <c r="D82" s="46">
        <f t="shared" ref="D82:D100" si="9">DAYS360(B82,C82)</f>
        <v>360</v>
      </c>
      <c r="E82" s="47">
        <v>47700</v>
      </c>
      <c r="F82" s="46">
        <f t="shared" ref="F82:F100" si="10">E82/30*D82</f>
        <v>572400</v>
      </c>
      <c r="G82" s="16"/>
      <c r="H82" s="3"/>
      <c r="I82" s="3"/>
      <c r="J82" s="3"/>
      <c r="K82" s="3"/>
      <c r="L82" s="3"/>
      <c r="M82" s="3"/>
    </row>
    <row r="83" spans="1:13" x14ac:dyDescent="0.25">
      <c r="A83" s="3"/>
      <c r="B83" s="44">
        <v>39083</v>
      </c>
      <c r="C83" s="44">
        <v>39447</v>
      </c>
      <c r="D83" s="46">
        <f t="shared" si="9"/>
        <v>360</v>
      </c>
      <c r="E83" s="47">
        <v>50800</v>
      </c>
      <c r="F83" s="46">
        <f t="shared" si="10"/>
        <v>609600</v>
      </c>
      <c r="G83" s="3"/>
      <c r="H83" s="3"/>
      <c r="I83" s="3"/>
      <c r="J83" s="3"/>
      <c r="K83" s="3"/>
      <c r="L83" s="3"/>
      <c r="M83" s="3"/>
    </row>
    <row r="84" spans="1:13" x14ac:dyDescent="0.25">
      <c r="A84" s="3"/>
      <c r="B84" s="44">
        <v>39448</v>
      </c>
      <c r="C84" s="44">
        <v>39813</v>
      </c>
      <c r="D84" s="46">
        <f t="shared" si="9"/>
        <v>360</v>
      </c>
      <c r="E84" s="47">
        <v>55000</v>
      </c>
      <c r="F84" s="46">
        <f t="shared" si="10"/>
        <v>660000</v>
      </c>
      <c r="G84" s="3"/>
      <c r="H84" s="3"/>
      <c r="I84" s="3"/>
      <c r="J84" s="3"/>
      <c r="K84" s="3"/>
      <c r="L84" s="3"/>
      <c r="M84" s="3"/>
    </row>
    <row r="85" spans="1:13" x14ac:dyDescent="0.25">
      <c r="A85" s="3"/>
      <c r="B85" s="44">
        <v>39814</v>
      </c>
      <c r="C85" s="44">
        <v>40178</v>
      </c>
      <c r="D85" s="46">
        <f t="shared" si="9"/>
        <v>360</v>
      </c>
      <c r="E85" s="47">
        <v>59300</v>
      </c>
      <c r="F85" s="46">
        <f t="shared" si="10"/>
        <v>711600</v>
      </c>
      <c r="G85" s="3"/>
      <c r="H85" s="3"/>
      <c r="I85" s="3"/>
      <c r="J85" s="3"/>
      <c r="K85" s="3"/>
      <c r="L85" s="3"/>
      <c r="M85" s="3"/>
    </row>
    <row r="86" spans="1:13" x14ac:dyDescent="0.25">
      <c r="A86" s="3"/>
      <c r="B86" s="44">
        <v>40179</v>
      </c>
      <c r="C86" s="44">
        <v>40543</v>
      </c>
      <c r="D86" s="46">
        <f t="shared" si="9"/>
        <v>360</v>
      </c>
      <c r="E86" s="47">
        <v>61500</v>
      </c>
      <c r="F86" s="46">
        <f t="shared" si="10"/>
        <v>738000</v>
      </c>
      <c r="G86" s="3"/>
      <c r="H86" s="3"/>
      <c r="I86" s="3"/>
      <c r="J86" s="3"/>
      <c r="K86" s="3"/>
      <c r="L86" s="3"/>
      <c r="M86" s="3"/>
    </row>
    <row r="87" spans="1:13" x14ac:dyDescent="0.25">
      <c r="A87" s="3"/>
      <c r="B87" s="44">
        <v>40544</v>
      </c>
      <c r="C87" s="44">
        <v>40908</v>
      </c>
      <c r="D87" s="46">
        <f t="shared" si="9"/>
        <v>360</v>
      </c>
      <c r="E87" s="47">
        <v>63600</v>
      </c>
      <c r="F87" s="46">
        <f t="shared" si="10"/>
        <v>763200</v>
      </c>
      <c r="G87" s="15"/>
      <c r="H87" s="3"/>
      <c r="I87" s="3"/>
      <c r="J87" s="3"/>
      <c r="K87" s="3"/>
      <c r="L87" s="3"/>
      <c r="M87" s="3"/>
    </row>
    <row r="88" spans="1:13" x14ac:dyDescent="0.25">
      <c r="A88" s="3"/>
      <c r="B88" s="44">
        <v>40909</v>
      </c>
      <c r="C88" s="44">
        <v>41274</v>
      </c>
      <c r="D88" s="46">
        <f t="shared" si="9"/>
        <v>360</v>
      </c>
      <c r="E88" s="47">
        <v>67800</v>
      </c>
      <c r="F88" s="46">
        <f t="shared" si="10"/>
        <v>813600</v>
      </c>
      <c r="G88" s="15"/>
      <c r="H88" s="3"/>
      <c r="I88" s="3"/>
      <c r="J88" s="3"/>
      <c r="K88" s="3"/>
      <c r="L88" s="3"/>
      <c r="M88" s="3"/>
    </row>
    <row r="89" spans="1:13" x14ac:dyDescent="0.25">
      <c r="A89" s="3"/>
      <c r="B89" s="44">
        <v>41275</v>
      </c>
      <c r="C89" s="44">
        <v>41639</v>
      </c>
      <c r="D89" s="46">
        <f t="shared" si="9"/>
        <v>360</v>
      </c>
      <c r="E89" s="47">
        <v>70500</v>
      </c>
      <c r="F89" s="46">
        <f t="shared" si="10"/>
        <v>846000</v>
      </c>
      <c r="G89" s="15"/>
      <c r="H89" s="3"/>
      <c r="I89" s="3"/>
      <c r="J89" s="3"/>
      <c r="K89" s="3"/>
      <c r="L89" s="3"/>
      <c r="M89" s="3"/>
    </row>
    <row r="90" spans="1:13" x14ac:dyDescent="0.25">
      <c r="A90" s="3"/>
      <c r="B90" s="48">
        <v>41640</v>
      </c>
      <c r="C90" s="49" t="s">
        <v>6</v>
      </c>
      <c r="D90" s="46">
        <f t="shared" si="9"/>
        <v>360</v>
      </c>
      <c r="E90" s="47">
        <v>72000</v>
      </c>
      <c r="F90" s="46">
        <f t="shared" si="10"/>
        <v>864000</v>
      </c>
      <c r="G90" s="15"/>
      <c r="H90" s="3"/>
      <c r="I90" s="3"/>
      <c r="J90" s="3"/>
      <c r="K90" s="3"/>
      <c r="L90" s="3"/>
      <c r="M90" s="3"/>
    </row>
    <row r="91" spans="1:13" x14ac:dyDescent="0.25">
      <c r="A91" s="3"/>
      <c r="B91" s="48">
        <v>42005</v>
      </c>
      <c r="C91" s="49" t="s">
        <v>7</v>
      </c>
      <c r="D91" s="46">
        <f t="shared" si="9"/>
        <v>360</v>
      </c>
      <c r="E91" s="47">
        <v>74000</v>
      </c>
      <c r="F91" s="46">
        <f t="shared" si="10"/>
        <v>888000</v>
      </c>
      <c r="G91" s="15"/>
      <c r="H91" s="3"/>
      <c r="I91" s="3"/>
      <c r="J91" s="3"/>
      <c r="K91" s="3"/>
      <c r="L91" s="3"/>
      <c r="M91" s="3"/>
    </row>
    <row r="92" spans="1:13" x14ac:dyDescent="0.25">
      <c r="A92" s="3"/>
      <c r="B92" s="48">
        <v>42370</v>
      </c>
      <c r="C92" s="49" t="s">
        <v>8</v>
      </c>
      <c r="D92" s="46">
        <f t="shared" si="9"/>
        <v>360</v>
      </c>
      <c r="E92" s="47">
        <v>77700</v>
      </c>
      <c r="F92" s="46">
        <f t="shared" si="10"/>
        <v>932400</v>
      </c>
      <c r="G92" s="15"/>
      <c r="H92" s="3"/>
      <c r="I92" s="3"/>
      <c r="J92" s="3"/>
      <c r="K92" s="3"/>
      <c r="L92" s="3"/>
      <c r="M92" s="3"/>
    </row>
    <row r="93" spans="1:13" x14ac:dyDescent="0.25">
      <c r="A93" s="3"/>
      <c r="B93" s="48">
        <v>42736</v>
      </c>
      <c r="C93" s="49" t="s">
        <v>9</v>
      </c>
      <c r="D93" s="46">
        <f t="shared" si="9"/>
        <v>360</v>
      </c>
      <c r="E93" s="47">
        <v>83140</v>
      </c>
      <c r="F93" s="46">
        <f t="shared" si="10"/>
        <v>997680</v>
      </c>
      <c r="G93" s="15"/>
      <c r="H93" s="3"/>
      <c r="I93" s="3"/>
      <c r="J93" s="3"/>
      <c r="K93" s="3"/>
      <c r="L93" s="3"/>
      <c r="M93" s="3"/>
    </row>
    <row r="94" spans="1:13" x14ac:dyDescent="0.25">
      <c r="A94" s="3"/>
      <c r="B94" s="48">
        <v>43101</v>
      </c>
      <c r="C94" s="49" t="s">
        <v>10</v>
      </c>
      <c r="D94" s="46">
        <f t="shared" si="9"/>
        <v>360</v>
      </c>
      <c r="E94" s="47">
        <v>88211</v>
      </c>
      <c r="F94" s="46">
        <f t="shared" si="10"/>
        <v>1058532</v>
      </c>
      <c r="G94" s="15"/>
      <c r="H94" s="3"/>
      <c r="I94" s="3"/>
      <c r="J94" s="3"/>
      <c r="K94" s="3"/>
      <c r="L94" s="3"/>
      <c r="M94" s="3"/>
    </row>
    <row r="95" spans="1:13" x14ac:dyDescent="0.25">
      <c r="A95" s="3"/>
      <c r="B95" s="48">
        <v>43466</v>
      </c>
      <c r="C95" s="49" t="s">
        <v>11</v>
      </c>
      <c r="D95" s="46">
        <f t="shared" si="9"/>
        <v>360</v>
      </c>
      <c r="E95" s="47">
        <v>97032</v>
      </c>
      <c r="F95" s="46">
        <f t="shared" si="10"/>
        <v>1164384</v>
      </c>
      <c r="G95" s="15"/>
      <c r="H95" s="3"/>
      <c r="I95" s="3"/>
      <c r="J95" s="3"/>
      <c r="K95" s="3"/>
      <c r="L95" s="3"/>
      <c r="M95" s="3"/>
    </row>
    <row r="96" spans="1:13" x14ac:dyDescent="0.25">
      <c r="A96" s="3"/>
      <c r="B96" s="48">
        <v>43831</v>
      </c>
      <c r="C96" s="48">
        <v>44095</v>
      </c>
      <c r="D96" s="46">
        <f t="shared" si="9"/>
        <v>260</v>
      </c>
      <c r="E96" s="47">
        <v>102854</v>
      </c>
      <c r="F96" s="46">
        <f t="shared" si="10"/>
        <v>891401.33333333337</v>
      </c>
      <c r="G96" s="15"/>
      <c r="H96" s="3"/>
      <c r="I96" s="3"/>
      <c r="J96" s="3"/>
      <c r="K96" s="3"/>
      <c r="L96" s="3"/>
      <c r="M96" s="3"/>
    </row>
    <row r="97" spans="1:13" x14ac:dyDescent="0.25">
      <c r="A97" s="3"/>
      <c r="B97" s="10">
        <v>44096</v>
      </c>
      <c r="C97" s="10">
        <v>44196</v>
      </c>
      <c r="D97" s="8">
        <f t="shared" si="9"/>
        <v>99</v>
      </c>
      <c r="E97" s="53">
        <v>102854</v>
      </c>
      <c r="F97" s="8">
        <f t="shared" si="10"/>
        <v>339418.2</v>
      </c>
      <c r="G97" s="15"/>
      <c r="H97" s="3"/>
      <c r="I97" s="3"/>
      <c r="J97" s="3"/>
      <c r="K97" s="3"/>
      <c r="L97" s="3"/>
      <c r="M97" s="3"/>
    </row>
    <row r="98" spans="1:13" x14ac:dyDescent="0.25">
      <c r="A98" s="3"/>
      <c r="B98" s="10">
        <v>44197</v>
      </c>
      <c r="C98" s="11" t="s">
        <v>12</v>
      </c>
      <c r="D98" s="8">
        <f t="shared" si="9"/>
        <v>360</v>
      </c>
      <c r="E98" s="20">
        <v>106454</v>
      </c>
      <c r="F98" s="7">
        <f t="shared" si="10"/>
        <v>1277448</v>
      </c>
      <c r="G98" s="15"/>
      <c r="H98" s="3"/>
      <c r="I98" s="3"/>
      <c r="J98" s="3"/>
      <c r="K98" s="3"/>
      <c r="L98" s="3"/>
      <c r="M98" s="3"/>
    </row>
    <row r="99" spans="1:13" x14ac:dyDescent="0.25">
      <c r="A99" s="3"/>
      <c r="B99" s="10">
        <v>44562</v>
      </c>
      <c r="C99" s="11" t="s">
        <v>13</v>
      </c>
      <c r="D99" s="8">
        <f t="shared" si="9"/>
        <v>360</v>
      </c>
      <c r="E99" s="20">
        <v>117172</v>
      </c>
      <c r="F99" s="7">
        <f t="shared" si="10"/>
        <v>1406064</v>
      </c>
      <c r="G99" s="15"/>
      <c r="H99" s="3"/>
      <c r="I99" s="3"/>
      <c r="J99" s="3"/>
      <c r="K99" s="3"/>
      <c r="L99" s="3"/>
      <c r="M99" s="3"/>
    </row>
    <row r="100" spans="1:13" x14ac:dyDescent="0.25">
      <c r="A100" s="3"/>
      <c r="B100" s="10">
        <v>44927</v>
      </c>
      <c r="C100" s="10">
        <v>45132</v>
      </c>
      <c r="D100" s="7">
        <f t="shared" si="9"/>
        <v>204</v>
      </c>
      <c r="E100" s="20">
        <v>140606</v>
      </c>
      <c r="F100" s="7">
        <f t="shared" si="10"/>
        <v>956120.8</v>
      </c>
      <c r="G100" s="15"/>
      <c r="H100" s="3"/>
      <c r="I100" s="3"/>
      <c r="J100" s="3"/>
      <c r="K100" s="3"/>
      <c r="L100" s="3"/>
      <c r="M100" s="3"/>
    </row>
    <row r="101" spans="1:13" x14ac:dyDescent="0.25">
      <c r="A101" s="3"/>
      <c r="B101" s="59" t="s">
        <v>20</v>
      </c>
      <c r="C101" s="60"/>
      <c r="D101" s="60"/>
      <c r="E101" s="61"/>
      <c r="F101" s="14">
        <f>SUM(F97:F100)</f>
        <v>3979051</v>
      </c>
      <c r="G101" s="15"/>
      <c r="H101" s="3"/>
      <c r="I101" s="3"/>
      <c r="J101" s="3"/>
      <c r="K101" s="3"/>
      <c r="L101" s="3"/>
      <c r="M101" s="3"/>
    </row>
    <row r="102" spans="1:13" x14ac:dyDescent="0.25">
      <c r="A102" s="3"/>
      <c r="B102" s="15"/>
      <c r="C102" s="15"/>
      <c r="D102" s="15"/>
      <c r="E102" s="15"/>
      <c r="F102" s="15"/>
      <c r="G102" s="15"/>
      <c r="H102" s="3"/>
      <c r="I102" s="3"/>
      <c r="J102" s="3"/>
      <c r="K102" s="3"/>
      <c r="L102" s="3"/>
      <c r="M102" s="3"/>
    </row>
    <row r="103" spans="1:13" x14ac:dyDescent="0.25">
      <c r="A103" s="3"/>
      <c r="B103" s="3"/>
      <c r="C103" s="21"/>
      <c r="D103" s="21"/>
      <c r="E103" s="21"/>
      <c r="F103" s="21"/>
      <c r="G103" s="15"/>
      <c r="H103" s="3"/>
      <c r="I103" s="3"/>
      <c r="J103" s="3"/>
      <c r="K103" s="3"/>
      <c r="L103" s="3"/>
      <c r="M103" s="3"/>
    </row>
    <row r="104" spans="1:13" x14ac:dyDescent="0.25">
      <c r="A104" s="3"/>
      <c r="B104" s="3"/>
      <c r="C104" s="63" t="s">
        <v>21</v>
      </c>
      <c r="D104" s="64"/>
      <c r="E104" s="64"/>
      <c r="F104" s="64"/>
      <c r="G104" s="64"/>
      <c r="H104" s="22"/>
      <c r="I104" s="3"/>
      <c r="J104" s="3"/>
      <c r="K104" s="3"/>
      <c r="L104" s="3"/>
      <c r="M104" s="3"/>
    </row>
    <row r="105" spans="1:13" x14ac:dyDescent="0.25">
      <c r="A105" s="3"/>
      <c r="B105" s="12"/>
      <c r="C105" s="4" t="s">
        <v>1</v>
      </c>
      <c r="D105" s="4" t="s">
        <v>2</v>
      </c>
      <c r="E105" s="4" t="s">
        <v>3</v>
      </c>
      <c r="F105" s="4" t="s">
        <v>4</v>
      </c>
      <c r="G105" s="23" t="s">
        <v>22</v>
      </c>
      <c r="H105" s="3"/>
      <c r="I105" s="3"/>
      <c r="J105" s="3"/>
      <c r="K105" s="3"/>
      <c r="L105" s="3"/>
      <c r="M105" s="3"/>
    </row>
    <row r="106" spans="1:13" ht="15" customHeight="1" x14ac:dyDescent="0.25">
      <c r="A106" s="3"/>
      <c r="B106" s="12"/>
      <c r="C106" s="6">
        <v>45133</v>
      </c>
      <c r="D106" s="6">
        <v>45291</v>
      </c>
      <c r="E106" s="24">
        <v>1160000</v>
      </c>
      <c r="F106" s="7">
        <f>DAYS360(C106,D106)+1</f>
        <v>156</v>
      </c>
      <c r="G106" s="8">
        <f>(E106/30)*F106</f>
        <v>6032000</v>
      </c>
      <c r="H106" s="3"/>
      <c r="I106" s="65" t="s">
        <v>50</v>
      </c>
      <c r="J106" s="65"/>
      <c r="K106" s="65"/>
      <c r="L106" s="3"/>
      <c r="M106" s="3"/>
    </row>
    <row r="107" spans="1:13" x14ac:dyDescent="0.25">
      <c r="A107" s="3"/>
      <c r="B107" s="12"/>
      <c r="C107" s="6">
        <v>45292</v>
      </c>
      <c r="D107" s="6">
        <v>45321</v>
      </c>
      <c r="E107" s="24">
        <v>1300000</v>
      </c>
      <c r="F107" s="7">
        <f t="shared" ref="F107:F112" si="11">DAYS360(C107,D107)+1</f>
        <v>30</v>
      </c>
      <c r="G107" s="8">
        <f t="shared" ref="G107:G112" si="12">(E107/30)*F107</f>
        <v>1300000</v>
      </c>
      <c r="H107" s="3"/>
      <c r="I107" s="65"/>
      <c r="J107" s="65"/>
      <c r="K107" s="65"/>
      <c r="L107" s="3"/>
      <c r="M107" s="3"/>
    </row>
    <row r="108" spans="1:13" x14ac:dyDescent="0.25">
      <c r="A108" s="3"/>
      <c r="B108" s="12"/>
      <c r="C108" s="6">
        <v>45323</v>
      </c>
      <c r="D108" s="6">
        <v>45351</v>
      </c>
      <c r="E108" s="24">
        <v>1300000</v>
      </c>
      <c r="F108" s="7">
        <f t="shared" si="11"/>
        <v>29</v>
      </c>
      <c r="G108" s="8">
        <f t="shared" si="12"/>
        <v>1256666.6666666667</v>
      </c>
      <c r="H108" s="3"/>
      <c r="I108" s="65"/>
      <c r="J108" s="65"/>
      <c r="K108" s="65"/>
      <c r="L108" s="3"/>
      <c r="M108" s="3"/>
    </row>
    <row r="109" spans="1:13" x14ac:dyDescent="0.25">
      <c r="A109" s="3"/>
      <c r="B109" s="12"/>
      <c r="C109" s="6">
        <v>45352</v>
      </c>
      <c r="D109" s="6">
        <v>45381</v>
      </c>
      <c r="E109" s="24">
        <v>1300000</v>
      </c>
      <c r="F109" s="7">
        <f t="shared" si="11"/>
        <v>30</v>
      </c>
      <c r="G109" s="8">
        <f t="shared" si="12"/>
        <v>1300000</v>
      </c>
      <c r="H109" s="3"/>
      <c r="I109" s="65"/>
      <c r="J109" s="65"/>
      <c r="K109" s="65"/>
      <c r="L109" s="3"/>
      <c r="M109" s="3"/>
    </row>
    <row r="110" spans="1:13" x14ac:dyDescent="0.25">
      <c r="A110" s="3"/>
      <c r="B110" s="12"/>
      <c r="C110" s="6">
        <v>45383</v>
      </c>
      <c r="D110" s="6">
        <v>45412</v>
      </c>
      <c r="E110" s="24">
        <v>1300000</v>
      </c>
      <c r="F110" s="7">
        <f t="shared" si="11"/>
        <v>30</v>
      </c>
      <c r="G110" s="8">
        <f t="shared" si="12"/>
        <v>1300000</v>
      </c>
      <c r="H110" s="3"/>
      <c r="I110" s="65"/>
      <c r="J110" s="65"/>
      <c r="K110" s="65"/>
      <c r="L110" s="3"/>
      <c r="M110" s="3"/>
    </row>
    <row r="111" spans="1:13" x14ac:dyDescent="0.25">
      <c r="A111" s="3"/>
      <c r="B111" s="12"/>
      <c r="C111" s="6">
        <v>45413</v>
      </c>
      <c r="D111" s="6">
        <v>45442</v>
      </c>
      <c r="E111" s="24">
        <v>1300000</v>
      </c>
      <c r="F111" s="7">
        <f t="shared" si="11"/>
        <v>30</v>
      </c>
      <c r="G111" s="8">
        <f t="shared" si="12"/>
        <v>1300000</v>
      </c>
      <c r="H111" s="3"/>
      <c r="I111" s="3"/>
      <c r="J111" s="3"/>
      <c r="K111" s="3"/>
      <c r="L111" s="3"/>
      <c r="M111" s="3"/>
    </row>
    <row r="112" spans="1:13" x14ac:dyDescent="0.25">
      <c r="A112" s="3"/>
      <c r="B112" s="12"/>
      <c r="C112" s="6">
        <v>45444</v>
      </c>
      <c r="D112" s="6">
        <v>45473</v>
      </c>
      <c r="E112" s="24">
        <v>1300000</v>
      </c>
      <c r="F112" s="7">
        <f t="shared" si="11"/>
        <v>30</v>
      </c>
      <c r="G112" s="8">
        <f t="shared" si="12"/>
        <v>1300000</v>
      </c>
      <c r="H112" s="3"/>
      <c r="I112" s="3"/>
      <c r="J112" s="3"/>
      <c r="K112" s="3"/>
      <c r="L112" s="3"/>
      <c r="M112" s="3"/>
    </row>
    <row r="113" spans="1:13" x14ac:dyDescent="0.25">
      <c r="A113" s="3"/>
      <c r="B113" s="12"/>
      <c r="C113" s="59" t="s">
        <v>14</v>
      </c>
      <c r="D113" s="60"/>
      <c r="E113" s="60"/>
      <c r="F113" s="61"/>
      <c r="G113" s="25">
        <f>SUM(G106:G112)</f>
        <v>13788666.666666666</v>
      </c>
      <c r="H113" s="3"/>
      <c r="I113" s="3"/>
      <c r="J113" s="3"/>
      <c r="K113" s="3"/>
      <c r="L113" s="3"/>
      <c r="M113" s="3"/>
    </row>
    <row r="114" spans="1:13" x14ac:dyDescent="0.25">
      <c r="A114" s="3"/>
      <c r="B114" s="12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 x14ac:dyDescent="0.25">
      <c r="A115" s="3"/>
      <c r="B115" s="12"/>
      <c r="C115" s="4" t="s">
        <v>1</v>
      </c>
      <c r="D115" s="4" t="s">
        <v>2</v>
      </c>
      <c r="E115" s="4" t="s">
        <v>3</v>
      </c>
      <c r="F115" s="4" t="s">
        <v>4</v>
      </c>
      <c r="G115" s="5" t="s">
        <v>5</v>
      </c>
      <c r="H115" s="3"/>
      <c r="I115" s="3"/>
      <c r="J115" s="3"/>
      <c r="K115" s="3"/>
      <c r="L115" s="3"/>
      <c r="M115" s="3"/>
    </row>
    <row r="116" spans="1:13" x14ac:dyDescent="0.25">
      <c r="A116" s="3"/>
      <c r="B116" s="12"/>
      <c r="C116" s="6">
        <v>45133</v>
      </c>
      <c r="D116" s="6">
        <v>45291</v>
      </c>
      <c r="E116" s="24">
        <v>1160000</v>
      </c>
      <c r="F116" s="7">
        <f>DAYS360(C116,D116)+1</f>
        <v>156</v>
      </c>
      <c r="G116" s="8">
        <f>(E116*F116)/360</f>
        <v>502666.66666666669</v>
      </c>
      <c r="H116" s="3"/>
      <c r="I116" s="3"/>
      <c r="J116" s="3"/>
      <c r="K116" s="3"/>
      <c r="L116" s="3"/>
      <c r="M116" s="3"/>
    </row>
    <row r="117" spans="1:13" x14ac:dyDescent="0.25">
      <c r="A117" s="3"/>
      <c r="B117" s="12"/>
      <c r="C117" s="6">
        <v>45292</v>
      </c>
      <c r="D117" s="6">
        <v>45473</v>
      </c>
      <c r="E117" s="24">
        <v>1300000</v>
      </c>
      <c r="F117" s="7">
        <f>DAYS360(C117,D117)+1</f>
        <v>180</v>
      </c>
      <c r="G117" s="8">
        <f>(E117*F117)/360</f>
        <v>650000</v>
      </c>
      <c r="H117" s="3"/>
      <c r="I117" s="3"/>
      <c r="J117" s="3"/>
      <c r="K117" s="3"/>
      <c r="L117" s="3"/>
      <c r="M117" s="3"/>
    </row>
    <row r="118" spans="1:13" x14ac:dyDescent="0.25">
      <c r="A118" s="3"/>
      <c r="B118" s="12"/>
      <c r="C118" s="59" t="s">
        <v>14</v>
      </c>
      <c r="D118" s="60"/>
      <c r="E118" s="60"/>
      <c r="F118" s="61"/>
      <c r="G118" s="14">
        <f>SUM(G116:G117)</f>
        <v>1152666.6666666667</v>
      </c>
      <c r="H118" s="3"/>
      <c r="I118" s="3"/>
      <c r="J118" s="3"/>
      <c r="K118" s="3"/>
      <c r="L118" s="3"/>
      <c r="M118" s="3"/>
    </row>
    <row r="119" spans="1:13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 x14ac:dyDescent="0.25">
      <c r="A120" s="3"/>
      <c r="B120" s="3"/>
      <c r="C120" s="4" t="s">
        <v>1</v>
      </c>
      <c r="D120" s="4" t="s">
        <v>2</v>
      </c>
      <c r="E120" s="4" t="s">
        <v>3</v>
      </c>
      <c r="F120" s="4" t="s">
        <v>4</v>
      </c>
      <c r="G120" s="5" t="s">
        <v>15</v>
      </c>
      <c r="H120" s="3"/>
      <c r="I120" s="3"/>
      <c r="J120" s="3"/>
      <c r="K120" s="3"/>
      <c r="L120" s="3"/>
      <c r="M120" s="3"/>
    </row>
    <row r="121" spans="1:13" x14ac:dyDescent="0.25">
      <c r="A121" s="3"/>
      <c r="B121" s="3"/>
      <c r="C121" s="6">
        <v>45133</v>
      </c>
      <c r="D121" s="6">
        <v>45291</v>
      </c>
      <c r="E121" s="24">
        <v>1160000</v>
      </c>
      <c r="F121" s="7">
        <f>DAYS360(C121,D121)+1</f>
        <v>156</v>
      </c>
      <c r="G121" s="8">
        <f>(E121*F121)/360</f>
        <v>502666.66666666669</v>
      </c>
      <c r="H121" s="3"/>
      <c r="I121" s="3"/>
      <c r="J121" s="3"/>
      <c r="K121" s="3"/>
      <c r="L121" s="3"/>
      <c r="M121" s="3"/>
    </row>
    <row r="122" spans="1:13" x14ac:dyDescent="0.25">
      <c r="A122" s="3"/>
      <c r="B122" s="3"/>
      <c r="C122" s="6">
        <v>45292</v>
      </c>
      <c r="D122" s="6">
        <v>45473</v>
      </c>
      <c r="E122" s="24">
        <v>1300000</v>
      </c>
      <c r="F122" s="7">
        <f>DAYS360(C122,D122)+1</f>
        <v>180</v>
      </c>
      <c r="G122" s="8">
        <f>(E122*F122)/360</f>
        <v>650000</v>
      </c>
      <c r="H122" s="3"/>
      <c r="I122" s="3"/>
      <c r="J122" s="3"/>
      <c r="K122" s="3"/>
      <c r="L122" s="3"/>
      <c r="M122" s="3"/>
    </row>
    <row r="123" spans="1:13" x14ac:dyDescent="0.25">
      <c r="A123" s="3"/>
      <c r="B123" s="3"/>
      <c r="C123" s="59" t="s">
        <v>14</v>
      </c>
      <c r="D123" s="60"/>
      <c r="E123" s="60"/>
      <c r="F123" s="61"/>
      <c r="G123" s="14">
        <f>SUM(G121:G122)</f>
        <v>1152666.6666666667</v>
      </c>
      <c r="H123" s="3"/>
      <c r="I123" s="3"/>
      <c r="J123" s="3"/>
      <c r="K123" s="3"/>
      <c r="L123" s="3"/>
      <c r="M123" s="3"/>
    </row>
    <row r="124" spans="1:13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 x14ac:dyDescent="0.25">
      <c r="A125" s="3"/>
      <c r="B125" s="3"/>
      <c r="C125" s="4" t="s">
        <v>1</v>
      </c>
      <c r="D125" s="4" t="s">
        <v>2</v>
      </c>
      <c r="E125" s="4" t="s">
        <v>15</v>
      </c>
      <c r="F125" s="4" t="s">
        <v>4</v>
      </c>
      <c r="G125" s="5" t="s">
        <v>16</v>
      </c>
      <c r="H125" s="3"/>
      <c r="I125" s="3"/>
      <c r="J125" s="3"/>
      <c r="K125" s="3"/>
      <c r="L125" s="3"/>
      <c r="M125" s="3" t="s">
        <v>23</v>
      </c>
    </row>
    <row r="126" spans="1:13" x14ac:dyDescent="0.25">
      <c r="A126" s="3"/>
      <c r="B126" s="3"/>
      <c r="C126" s="6">
        <v>45133</v>
      </c>
      <c r="D126" s="6">
        <v>45291</v>
      </c>
      <c r="E126" s="17">
        <f>+G121</f>
        <v>502666.66666666669</v>
      </c>
      <c r="F126" s="7">
        <f>DAYS360(C126,D126)+1</f>
        <v>156</v>
      </c>
      <c r="G126" s="7">
        <f>(E126*F126*0.12)/360</f>
        <v>26138.666666666668</v>
      </c>
      <c r="H126" s="3"/>
      <c r="I126" s="3"/>
      <c r="J126" s="3"/>
      <c r="K126" s="3"/>
      <c r="L126" s="3"/>
      <c r="M126" s="3"/>
    </row>
    <row r="127" spans="1:13" ht="15" customHeight="1" x14ac:dyDescent="0.25">
      <c r="A127" s="3"/>
      <c r="B127" s="3"/>
      <c r="C127" s="6">
        <v>45292</v>
      </c>
      <c r="D127" s="6">
        <v>45473</v>
      </c>
      <c r="E127" s="17">
        <f>+G122</f>
        <v>650000</v>
      </c>
      <c r="F127" s="7">
        <f>DAYS360(C127,D127)+1</f>
        <v>180</v>
      </c>
      <c r="G127" s="7">
        <f>(E127*F127*0.12)/360</f>
        <v>39000</v>
      </c>
      <c r="H127" s="3"/>
      <c r="I127" s="3"/>
      <c r="J127" s="3"/>
      <c r="K127" s="3"/>
      <c r="L127" s="3"/>
      <c r="M127" s="3"/>
    </row>
    <row r="128" spans="1:13" x14ac:dyDescent="0.25">
      <c r="A128" s="3"/>
      <c r="B128" s="3"/>
      <c r="C128" s="59" t="s">
        <v>14</v>
      </c>
      <c r="D128" s="60"/>
      <c r="E128" s="60"/>
      <c r="F128" s="61"/>
      <c r="G128" s="14">
        <f>SUM(G126:G127)</f>
        <v>65138.666666666672</v>
      </c>
      <c r="H128" s="3"/>
      <c r="I128" s="3"/>
      <c r="J128" s="3"/>
      <c r="K128" s="3"/>
      <c r="L128" s="3"/>
      <c r="M128" s="3"/>
    </row>
    <row r="129" spans="1:13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 x14ac:dyDescent="0.25">
      <c r="A131" s="3"/>
      <c r="B131" s="3"/>
      <c r="C131" s="73" t="s">
        <v>24</v>
      </c>
      <c r="D131" s="73"/>
      <c r="E131" s="73"/>
      <c r="F131" s="73"/>
      <c r="G131" s="26"/>
      <c r="H131" s="3"/>
      <c r="I131" s="3"/>
      <c r="J131" s="3"/>
      <c r="K131" s="3"/>
      <c r="L131" s="3"/>
      <c r="M131" s="3"/>
    </row>
    <row r="132" spans="1:13" ht="14.25" customHeight="1" x14ac:dyDescent="0.25">
      <c r="A132" s="3"/>
      <c r="B132" s="3"/>
      <c r="C132" s="4" t="s">
        <v>1</v>
      </c>
      <c r="D132" s="4" t="s">
        <v>2</v>
      </c>
      <c r="E132" s="4" t="s">
        <v>3</v>
      </c>
      <c r="F132" s="4" t="s">
        <v>4</v>
      </c>
      <c r="G132" s="27" t="s">
        <v>25</v>
      </c>
      <c r="H132" s="3"/>
      <c r="I132" s="3"/>
      <c r="J132" s="3"/>
      <c r="K132" s="3"/>
      <c r="L132" s="3"/>
      <c r="M132" s="3"/>
    </row>
    <row r="133" spans="1:13" ht="14.25" customHeight="1" x14ac:dyDescent="0.25">
      <c r="A133" s="3"/>
      <c r="B133" s="3"/>
      <c r="C133" s="44">
        <v>38763</v>
      </c>
      <c r="D133" s="44">
        <v>39127</v>
      </c>
      <c r="E133" s="45">
        <v>408000</v>
      </c>
      <c r="F133" s="46">
        <f t="shared" ref="F133:F139" si="13">DAYS360(C133,D133)+1</f>
        <v>360</v>
      </c>
      <c r="G133" s="46">
        <f t="shared" ref="G133:G139" si="14">(E133/30)*F133</f>
        <v>4896000</v>
      </c>
      <c r="H133" s="3"/>
      <c r="I133" s="3"/>
      <c r="J133" s="3"/>
      <c r="K133" s="3"/>
      <c r="L133" s="3"/>
      <c r="M133" s="3"/>
    </row>
    <row r="134" spans="1:13" ht="14.25" customHeight="1" x14ac:dyDescent="0.25">
      <c r="A134" s="3"/>
      <c r="B134" s="3"/>
      <c r="C134" s="44">
        <v>39128</v>
      </c>
      <c r="D134" s="44">
        <v>39492</v>
      </c>
      <c r="E134" s="45">
        <v>433700</v>
      </c>
      <c r="F134" s="46">
        <f t="shared" si="13"/>
        <v>360</v>
      </c>
      <c r="G134" s="46">
        <f t="shared" si="14"/>
        <v>5204400</v>
      </c>
      <c r="H134" s="3"/>
      <c r="I134" s="3"/>
      <c r="J134" s="3"/>
      <c r="K134" s="3"/>
      <c r="L134" s="3"/>
      <c r="M134" s="3"/>
    </row>
    <row r="135" spans="1:13" ht="14.25" customHeight="1" x14ac:dyDescent="0.25">
      <c r="A135" s="3"/>
      <c r="B135" s="3"/>
      <c r="C135" s="44">
        <v>39493</v>
      </c>
      <c r="D135" s="44">
        <v>39858</v>
      </c>
      <c r="E135" s="45">
        <v>461500</v>
      </c>
      <c r="F135" s="46">
        <f t="shared" si="13"/>
        <v>360</v>
      </c>
      <c r="G135" s="46">
        <f t="shared" si="14"/>
        <v>5538000</v>
      </c>
      <c r="H135" s="3"/>
      <c r="I135" s="3"/>
      <c r="J135" s="3"/>
      <c r="K135" s="3"/>
      <c r="L135" s="3"/>
      <c r="M135" s="3"/>
    </row>
    <row r="136" spans="1:13" ht="14.25" customHeight="1" x14ac:dyDescent="0.25">
      <c r="A136" s="3"/>
      <c r="B136" s="3"/>
      <c r="C136" s="44">
        <v>39859</v>
      </c>
      <c r="D136" s="44">
        <v>40223</v>
      </c>
      <c r="E136" s="45">
        <v>496500</v>
      </c>
      <c r="F136" s="46">
        <f t="shared" si="13"/>
        <v>360</v>
      </c>
      <c r="G136" s="46">
        <f t="shared" si="14"/>
        <v>5958000</v>
      </c>
      <c r="H136" s="3"/>
      <c r="I136" s="3"/>
      <c r="J136" s="3"/>
      <c r="K136" s="3"/>
      <c r="L136" s="3"/>
      <c r="M136" s="3"/>
    </row>
    <row r="137" spans="1:13" ht="14.25" customHeight="1" x14ac:dyDescent="0.25">
      <c r="A137" s="3"/>
      <c r="B137" s="3"/>
      <c r="C137" s="44">
        <v>40224</v>
      </c>
      <c r="D137" s="44">
        <v>40588</v>
      </c>
      <c r="E137" s="45">
        <v>515000</v>
      </c>
      <c r="F137" s="46">
        <f t="shared" si="13"/>
        <v>360</v>
      </c>
      <c r="G137" s="46">
        <f t="shared" si="14"/>
        <v>6180000</v>
      </c>
      <c r="H137" s="3"/>
      <c r="I137" s="3"/>
      <c r="J137" s="3"/>
      <c r="K137" s="3"/>
      <c r="L137" s="3"/>
      <c r="M137" s="3"/>
    </row>
    <row r="138" spans="1:13" ht="14.25" customHeight="1" x14ac:dyDescent="0.25">
      <c r="A138" s="3"/>
      <c r="B138" s="3"/>
      <c r="C138" s="44">
        <v>40589</v>
      </c>
      <c r="D138" s="44">
        <v>40953</v>
      </c>
      <c r="E138" s="45">
        <v>535600</v>
      </c>
      <c r="F138" s="46">
        <f t="shared" si="13"/>
        <v>360</v>
      </c>
      <c r="G138" s="46">
        <f t="shared" si="14"/>
        <v>6427200</v>
      </c>
      <c r="H138" s="3"/>
      <c r="I138" s="3"/>
      <c r="J138" s="3"/>
      <c r="K138" s="3"/>
      <c r="L138" s="3"/>
      <c r="M138" s="3"/>
    </row>
    <row r="139" spans="1:13" ht="14.25" customHeight="1" x14ac:dyDescent="0.25">
      <c r="A139" s="3"/>
      <c r="B139" s="3"/>
      <c r="C139" s="44">
        <v>40954</v>
      </c>
      <c r="D139" s="44">
        <v>41319</v>
      </c>
      <c r="E139" s="45">
        <v>566700</v>
      </c>
      <c r="F139" s="46">
        <f t="shared" si="13"/>
        <v>360</v>
      </c>
      <c r="G139" s="46">
        <f t="shared" si="14"/>
        <v>6800400</v>
      </c>
      <c r="H139" s="3"/>
      <c r="I139" s="3"/>
      <c r="J139" s="3"/>
      <c r="K139" s="3"/>
      <c r="L139" s="3"/>
      <c r="M139" s="3"/>
    </row>
    <row r="140" spans="1:13" x14ac:dyDescent="0.25">
      <c r="A140" s="3"/>
      <c r="B140" s="3"/>
      <c r="C140" s="44">
        <v>41320</v>
      </c>
      <c r="D140" s="44">
        <v>41684</v>
      </c>
      <c r="E140" s="45">
        <v>589500</v>
      </c>
      <c r="F140" s="46">
        <f>DAYS360(C140,D140)+1</f>
        <v>360</v>
      </c>
      <c r="G140" s="46">
        <f t="shared" ref="G140:G150" si="15">(E140/30)*F140</f>
        <v>7074000</v>
      </c>
      <c r="H140" s="3"/>
      <c r="I140" s="3"/>
      <c r="J140" s="3"/>
      <c r="K140" s="3"/>
      <c r="L140" s="3"/>
      <c r="M140" s="3"/>
    </row>
    <row r="141" spans="1:13" x14ac:dyDescent="0.25">
      <c r="A141" s="3"/>
      <c r="B141" s="3"/>
      <c r="C141" s="44">
        <v>41685</v>
      </c>
      <c r="D141" s="44">
        <v>42049</v>
      </c>
      <c r="E141" s="45">
        <v>616000</v>
      </c>
      <c r="F141" s="46">
        <f>DAYS360(C141,D141)+1</f>
        <v>360</v>
      </c>
      <c r="G141" s="46">
        <f t="shared" si="15"/>
        <v>7392000</v>
      </c>
      <c r="H141" s="3"/>
      <c r="I141" s="3"/>
      <c r="J141" s="3"/>
      <c r="K141" s="3"/>
      <c r="L141" s="3"/>
      <c r="M141" s="3"/>
    </row>
    <row r="142" spans="1:13" x14ac:dyDescent="0.25">
      <c r="A142" s="3"/>
      <c r="B142" s="3"/>
      <c r="C142" s="44">
        <v>42050</v>
      </c>
      <c r="D142" s="44">
        <v>42414</v>
      </c>
      <c r="E142" s="45">
        <v>644350</v>
      </c>
      <c r="F142" s="46">
        <f>DAYS360(C142,D142)+1</f>
        <v>360</v>
      </c>
      <c r="G142" s="46">
        <f t="shared" si="15"/>
        <v>7732200</v>
      </c>
      <c r="H142" s="3"/>
      <c r="I142" s="3"/>
      <c r="J142" s="3"/>
      <c r="K142" s="3"/>
      <c r="L142" s="3"/>
      <c r="M142" s="3"/>
    </row>
    <row r="143" spans="1:13" x14ac:dyDescent="0.25">
      <c r="A143" s="3"/>
      <c r="B143" s="3"/>
      <c r="C143" s="44">
        <v>42415</v>
      </c>
      <c r="D143" s="44">
        <v>42780</v>
      </c>
      <c r="E143" s="45">
        <v>689455</v>
      </c>
      <c r="F143" s="46">
        <f t="shared" ref="F143:F150" si="16">DAYS360(C143,D143)+1</f>
        <v>360</v>
      </c>
      <c r="G143" s="46">
        <f t="shared" si="15"/>
        <v>8273460</v>
      </c>
      <c r="H143" s="3"/>
      <c r="I143" s="3"/>
      <c r="J143" s="3"/>
      <c r="K143" s="3"/>
      <c r="L143" s="3"/>
      <c r="M143" s="3"/>
    </row>
    <row r="144" spans="1:13" x14ac:dyDescent="0.25">
      <c r="A144" s="3"/>
      <c r="B144" s="3"/>
      <c r="C144" s="44">
        <v>42781</v>
      </c>
      <c r="D144" s="44">
        <v>43145</v>
      </c>
      <c r="E144" s="45">
        <v>737717</v>
      </c>
      <c r="F144" s="46">
        <f t="shared" si="16"/>
        <v>360</v>
      </c>
      <c r="G144" s="46">
        <f t="shared" si="15"/>
        <v>8852604</v>
      </c>
      <c r="H144" s="3"/>
      <c r="I144" s="3"/>
      <c r="J144" s="3"/>
      <c r="K144" s="3"/>
      <c r="L144" s="3"/>
      <c r="M144" s="3"/>
    </row>
    <row r="145" spans="1:13" x14ac:dyDescent="0.25">
      <c r="A145" s="3"/>
      <c r="B145" s="3"/>
      <c r="C145" s="44">
        <v>43146</v>
      </c>
      <c r="D145" s="44">
        <v>43510</v>
      </c>
      <c r="E145" s="45">
        <v>781242</v>
      </c>
      <c r="F145" s="46">
        <f t="shared" si="16"/>
        <v>360</v>
      </c>
      <c r="G145" s="46">
        <f t="shared" si="15"/>
        <v>9374904</v>
      </c>
      <c r="H145" s="3"/>
      <c r="I145" s="3"/>
      <c r="J145" s="3"/>
      <c r="K145" s="3"/>
      <c r="L145" s="3"/>
      <c r="M145" s="3"/>
    </row>
    <row r="146" spans="1:13" x14ac:dyDescent="0.25">
      <c r="A146" s="3"/>
      <c r="B146" s="3"/>
      <c r="C146" s="44">
        <v>43511</v>
      </c>
      <c r="D146" s="44">
        <v>43875</v>
      </c>
      <c r="E146" s="45">
        <v>828116</v>
      </c>
      <c r="F146" s="46">
        <f t="shared" si="16"/>
        <v>360</v>
      </c>
      <c r="G146" s="46">
        <f t="shared" si="15"/>
        <v>9937392</v>
      </c>
      <c r="H146" s="3"/>
      <c r="I146" s="3"/>
      <c r="J146" s="3"/>
      <c r="K146" s="3"/>
      <c r="L146" s="3"/>
      <c r="M146" s="3"/>
    </row>
    <row r="147" spans="1:13" x14ac:dyDescent="0.25">
      <c r="A147" s="3"/>
      <c r="B147" s="3"/>
      <c r="C147" s="44">
        <v>43876</v>
      </c>
      <c r="D147" s="44">
        <v>44241</v>
      </c>
      <c r="E147" s="45">
        <v>877803</v>
      </c>
      <c r="F147" s="46">
        <f t="shared" si="16"/>
        <v>360</v>
      </c>
      <c r="G147" s="46">
        <f t="shared" si="15"/>
        <v>10533636</v>
      </c>
      <c r="H147" s="3"/>
      <c r="I147" s="3"/>
      <c r="J147" s="3"/>
      <c r="K147" s="3"/>
      <c r="L147" s="3"/>
      <c r="M147" s="3"/>
    </row>
    <row r="148" spans="1:13" x14ac:dyDescent="0.25">
      <c r="A148" s="3"/>
      <c r="B148" s="3"/>
      <c r="C148" s="6">
        <v>44242</v>
      </c>
      <c r="D148" s="6">
        <v>44606</v>
      </c>
      <c r="E148" s="24">
        <v>1180791</v>
      </c>
      <c r="F148" s="7">
        <f t="shared" si="16"/>
        <v>360</v>
      </c>
      <c r="G148" s="7">
        <f t="shared" si="15"/>
        <v>14169491.999999998</v>
      </c>
      <c r="H148" s="3"/>
      <c r="I148" s="3"/>
      <c r="J148" s="3"/>
      <c r="K148" s="3"/>
      <c r="L148" s="3"/>
      <c r="M148" s="3"/>
    </row>
    <row r="149" spans="1:13" x14ac:dyDescent="0.25">
      <c r="A149" s="3"/>
      <c r="B149" s="3"/>
      <c r="C149" s="6">
        <v>44607</v>
      </c>
      <c r="D149" s="6">
        <v>44971</v>
      </c>
      <c r="E149" s="24">
        <v>1244320</v>
      </c>
      <c r="F149" s="7">
        <f t="shared" si="16"/>
        <v>360</v>
      </c>
      <c r="G149" s="7">
        <f t="shared" si="15"/>
        <v>14931840</v>
      </c>
      <c r="H149" s="3"/>
      <c r="I149" s="3"/>
      <c r="J149" s="3"/>
      <c r="K149" s="3"/>
      <c r="L149" s="3"/>
      <c r="M149" s="3"/>
    </row>
    <row r="150" spans="1:13" x14ac:dyDescent="0.25">
      <c r="A150" s="3"/>
      <c r="B150" s="3"/>
      <c r="C150" s="6">
        <v>44972</v>
      </c>
      <c r="D150" s="6">
        <v>45132</v>
      </c>
      <c r="E150" s="24">
        <v>1160000</v>
      </c>
      <c r="F150" s="7">
        <f t="shared" si="16"/>
        <v>161</v>
      </c>
      <c r="G150" s="7">
        <f t="shared" si="15"/>
        <v>6225333.333333333</v>
      </c>
      <c r="H150" s="3"/>
      <c r="I150" s="3"/>
      <c r="J150" s="3"/>
      <c r="K150" s="3"/>
      <c r="L150" s="3"/>
      <c r="M150" s="3"/>
    </row>
    <row r="151" spans="1:13" x14ac:dyDescent="0.25">
      <c r="A151" s="3"/>
      <c r="B151" s="3"/>
      <c r="C151" s="59" t="s">
        <v>14</v>
      </c>
      <c r="D151" s="60"/>
      <c r="E151" s="60"/>
      <c r="F151" s="61"/>
      <c r="G151" s="14">
        <f>SUM(G148:G150)</f>
        <v>35326665.333333336</v>
      </c>
      <c r="H151" s="3"/>
      <c r="I151" s="3"/>
      <c r="J151" s="3"/>
      <c r="K151" s="3"/>
      <c r="L151" s="3"/>
      <c r="M151" s="3"/>
    </row>
    <row r="152" spans="1:13" x14ac:dyDescent="0.25">
      <c r="A152" s="3"/>
      <c r="B152" s="3"/>
      <c r="C152" s="15"/>
      <c r="D152" s="15"/>
      <c r="E152" s="15"/>
      <c r="F152" s="15"/>
      <c r="G152" s="3"/>
      <c r="H152" s="3"/>
      <c r="I152" s="3"/>
      <c r="J152" s="3"/>
      <c r="K152" s="3"/>
      <c r="L152" s="3"/>
      <c r="M152" s="3"/>
    </row>
    <row r="153" spans="1:13" x14ac:dyDescent="0.25">
      <c r="A153" s="3"/>
      <c r="B153" s="3"/>
      <c r="C153" s="15"/>
      <c r="D153" s="15"/>
      <c r="E153" s="15"/>
      <c r="F153" s="15"/>
      <c r="G153" s="3"/>
      <c r="H153" s="3"/>
      <c r="I153" s="3"/>
      <c r="J153" s="3"/>
      <c r="K153" s="3"/>
      <c r="L153" s="3"/>
      <c r="M153" s="3"/>
    </row>
    <row r="154" spans="1:13" x14ac:dyDescent="0.25">
      <c r="A154" s="3"/>
      <c r="B154" s="73" t="s">
        <v>26</v>
      </c>
      <c r="C154" s="73"/>
      <c r="D154" s="73"/>
      <c r="E154" s="73"/>
      <c r="F154" s="73"/>
      <c r="G154" s="73"/>
      <c r="H154" s="73"/>
      <c r="I154" s="73"/>
      <c r="J154" s="3"/>
      <c r="K154" s="3"/>
      <c r="L154" s="3"/>
      <c r="M154" s="3"/>
    </row>
    <row r="155" spans="1:13" x14ac:dyDescent="0.25">
      <c r="A155" s="3"/>
      <c r="B155" s="88"/>
      <c r="C155" s="88"/>
      <c r="D155" s="88"/>
      <c r="E155" s="28" t="s">
        <v>27</v>
      </c>
      <c r="F155" s="28" t="s">
        <v>28</v>
      </c>
      <c r="G155" s="28" t="s">
        <v>29</v>
      </c>
      <c r="H155" s="89" t="s">
        <v>30</v>
      </c>
      <c r="I155" s="89"/>
      <c r="J155" s="3"/>
      <c r="K155" s="3"/>
      <c r="L155" s="3"/>
      <c r="M155" s="3"/>
    </row>
    <row r="156" spans="1:13" x14ac:dyDescent="0.25">
      <c r="A156" s="3"/>
      <c r="B156" s="81" t="s">
        <v>31</v>
      </c>
      <c r="C156" s="81"/>
      <c r="D156" s="81"/>
      <c r="E156" s="29">
        <v>2023</v>
      </c>
      <c r="F156" s="29">
        <v>7</v>
      </c>
      <c r="G156" s="30">
        <v>25</v>
      </c>
      <c r="H156" s="31" t="s">
        <v>32</v>
      </c>
      <c r="I156" s="32" t="s">
        <v>33</v>
      </c>
      <c r="J156" s="3"/>
      <c r="K156" s="3"/>
      <c r="L156" s="3"/>
      <c r="M156" s="3"/>
    </row>
    <row r="157" spans="1:13" x14ac:dyDescent="0.25">
      <c r="A157" s="3"/>
      <c r="B157" s="81" t="s">
        <v>34</v>
      </c>
      <c r="C157" s="81"/>
      <c r="D157" s="81"/>
      <c r="E157" s="33">
        <v>2005</v>
      </c>
      <c r="F157" s="33">
        <v>4</v>
      </c>
      <c r="G157" s="34">
        <v>5</v>
      </c>
      <c r="H157" s="35">
        <f>(E156-E157)*360+(F156-F157)*30+(G156-G157+1)</f>
        <v>6591</v>
      </c>
      <c r="I157" s="36">
        <f>H157/360</f>
        <v>18.308333333333334</v>
      </c>
      <c r="J157" s="3"/>
      <c r="K157" s="3"/>
      <c r="L157" s="3"/>
      <c r="M157" s="3"/>
    </row>
    <row r="158" spans="1:13" x14ac:dyDescent="0.25">
      <c r="A158" s="3"/>
      <c r="B158" s="81" t="s">
        <v>35</v>
      </c>
      <c r="C158" s="81"/>
      <c r="D158" s="81"/>
      <c r="E158" s="85">
        <v>1160000</v>
      </c>
      <c r="F158" s="86"/>
      <c r="G158" s="86"/>
      <c r="H158" s="86"/>
      <c r="I158" s="87"/>
      <c r="J158" s="3"/>
      <c r="K158" s="3"/>
      <c r="L158" s="3"/>
      <c r="M158" s="3"/>
    </row>
    <row r="159" spans="1:13" x14ac:dyDescent="0.25">
      <c r="A159" s="3"/>
      <c r="B159" s="81" t="s">
        <v>36</v>
      </c>
      <c r="C159" s="81"/>
      <c r="D159" s="81"/>
      <c r="E159" s="82">
        <f>E158/30</f>
        <v>38666.666666666664</v>
      </c>
      <c r="F159" s="82"/>
      <c r="G159" s="82"/>
      <c r="H159" s="82"/>
      <c r="I159" s="82"/>
      <c r="J159" s="3"/>
      <c r="K159" s="3"/>
      <c r="L159" s="3"/>
      <c r="M159" s="3"/>
    </row>
    <row r="160" spans="1:13" x14ac:dyDescent="0.25">
      <c r="A160" s="3"/>
      <c r="B160" s="81" t="s">
        <v>37</v>
      </c>
      <c r="C160" s="81"/>
      <c r="D160" s="81"/>
      <c r="E160" s="82">
        <f>E158</f>
        <v>1160000</v>
      </c>
      <c r="F160" s="82"/>
      <c r="G160" s="82"/>
      <c r="H160" s="82"/>
      <c r="I160" s="82"/>
      <c r="J160" s="3"/>
      <c r="K160" s="3"/>
      <c r="L160" s="3"/>
      <c r="M160" s="3"/>
    </row>
    <row r="161" spans="1:13" x14ac:dyDescent="0.25">
      <c r="A161" s="3"/>
      <c r="B161" s="81" t="s">
        <v>38</v>
      </c>
      <c r="C161" s="81"/>
      <c r="D161" s="81"/>
      <c r="E161" s="37">
        <f>I157-1</f>
        <v>17.308333333333334</v>
      </c>
      <c r="F161" s="82">
        <f>E161*20*E159</f>
        <v>13385111.11111111</v>
      </c>
      <c r="G161" s="82"/>
      <c r="H161" s="82"/>
      <c r="I161" s="82"/>
      <c r="J161" s="3"/>
      <c r="K161" s="3"/>
      <c r="L161" s="3"/>
      <c r="M161" s="3"/>
    </row>
    <row r="162" spans="1:13" x14ac:dyDescent="0.25">
      <c r="A162" s="3"/>
      <c r="B162" s="83" t="s">
        <v>39</v>
      </c>
      <c r="C162" s="83"/>
      <c r="D162" s="83"/>
      <c r="E162" s="38"/>
      <c r="F162" s="84">
        <f>SUM(E160:F161)</f>
        <v>14545128.419444444</v>
      </c>
      <c r="G162" s="84"/>
      <c r="H162" s="84"/>
      <c r="I162" s="84"/>
      <c r="J162" s="3"/>
      <c r="K162" s="3"/>
      <c r="L162" s="3"/>
      <c r="M162" s="3"/>
    </row>
    <row r="163" spans="1:13" x14ac:dyDescent="0.25">
      <c r="A163" s="3"/>
      <c r="B163" s="3"/>
      <c r="C163" s="15"/>
      <c r="D163" s="15"/>
      <c r="E163" s="15"/>
      <c r="F163" s="15"/>
      <c r="G163" s="3"/>
      <c r="H163" s="3"/>
      <c r="I163" s="3"/>
      <c r="J163" s="3"/>
      <c r="K163" s="3"/>
      <c r="L163" s="3"/>
      <c r="M163" s="3"/>
    </row>
    <row r="164" spans="1:13" x14ac:dyDescent="0.25">
      <c r="A164" s="3"/>
      <c r="B164" s="3"/>
      <c r="C164" s="80" t="s">
        <v>40</v>
      </c>
      <c r="D164" s="80"/>
      <c r="E164" s="80"/>
      <c r="F164" s="80"/>
      <c r="G164" s="80"/>
      <c r="H164" s="3"/>
      <c r="I164" s="3"/>
      <c r="J164" s="3"/>
      <c r="K164" s="3"/>
      <c r="L164" s="3"/>
      <c r="M164" s="3"/>
    </row>
    <row r="165" spans="1:13" x14ac:dyDescent="0.25">
      <c r="A165" s="3"/>
      <c r="B165" s="3"/>
      <c r="C165" s="74" t="s">
        <v>41</v>
      </c>
      <c r="D165" s="75"/>
      <c r="E165" s="74" t="s">
        <v>42</v>
      </c>
      <c r="F165" s="75"/>
      <c r="G165" s="39" t="s">
        <v>43</v>
      </c>
      <c r="H165" s="3"/>
      <c r="I165" s="3"/>
      <c r="J165" s="3"/>
      <c r="K165" s="3"/>
      <c r="L165" s="3"/>
      <c r="M165" s="3"/>
    </row>
    <row r="166" spans="1:13" x14ac:dyDescent="0.25">
      <c r="A166" s="3"/>
      <c r="B166" s="3"/>
      <c r="C166" s="76">
        <f>+E159</f>
        <v>38666.666666666664</v>
      </c>
      <c r="D166" s="77"/>
      <c r="E166" s="78">
        <v>180</v>
      </c>
      <c r="F166" s="79"/>
      <c r="G166" s="40">
        <f>C166*E166</f>
        <v>6960000</v>
      </c>
      <c r="H166" s="3"/>
      <c r="I166" s="3"/>
      <c r="J166" s="3"/>
      <c r="K166" s="3"/>
      <c r="L166" s="3"/>
      <c r="M166" s="3"/>
    </row>
    <row r="167" spans="1:13" x14ac:dyDescent="0.25">
      <c r="A167" s="3"/>
      <c r="B167" s="3"/>
      <c r="C167" s="15"/>
      <c r="D167" s="15"/>
      <c r="E167" s="15"/>
      <c r="F167" s="15"/>
      <c r="G167" s="3"/>
      <c r="H167" s="3"/>
      <c r="I167" s="3"/>
      <c r="J167" s="3"/>
      <c r="K167" s="3"/>
      <c r="L167" s="3"/>
      <c r="M167" s="3"/>
    </row>
    <row r="168" spans="1:13" x14ac:dyDescent="0.25">
      <c r="A168" s="3"/>
      <c r="B168" s="3"/>
      <c r="C168" s="15"/>
      <c r="D168" s="15"/>
      <c r="E168" s="15"/>
      <c r="F168" s="15"/>
      <c r="G168" s="3"/>
      <c r="H168" s="3"/>
      <c r="I168" s="3"/>
      <c r="J168" s="3"/>
      <c r="K168" s="3"/>
      <c r="L168" s="3"/>
      <c r="M168" s="3"/>
    </row>
    <row r="169" spans="1:13" x14ac:dyDescent="0.25">
      <c r="A169" s="3"/>
      <c r="B169" s="3"/>
      <c r="C169" s="73" t="s">
        <v>44</v>
      </c>
      <c r="D169" s="73"/>
      <c r="E169" s="73"/>
      <c r="F169" s="73"/>
      <c r="G169" s="73"/>
      <c r="H169" s="3"/>
      <c r="I169" s="3"/>
      <c r="J169" s="3"/>
      <c r="K169" s="3"/>
      <c r="L169" s="3"/>
      <c r="M169" s="3"/>
    </row>
    <row r="170" spans="1:13" x14ac:dyDescent="0.25">
      <c r="A170" s="3"/>
      <c r="B170" s="3"/>
      <c r="C170" s="69" t="s">
        <v>41</v>
      </c>
      <c r="D170" s="69"/>
      <c r="E170" s="69" t="s">
        <v>45</v>
      </c>
      <c r="F170" s="69"/>
      <c r="G170" s="41" t="s">
        <v>43</v>
      </c>
      <c r="H170" s="3"/>
      <c r="I170" s="3"/>
      <c r="J170" s="3"/>
      <c r="K170" s="3"/>
      <c r="L170" s="3"/>
      <c r="M170" s="3"/>
    </row>
    <row r="171" spans="1:13" x14ac:dyDescent="0.25">
      <c r="A171" s="3"/>
      <c r="B171" s="3"/>
      <c r="C171" s="70">
        <f>+E159</f>
        <v>38666.666666666664</v>
      </c>
      <c r="D171" s="71"/>
      <c r="E171" s="72">
        <v>720</v>
      </c>
      <c r="F171" s="72"/>
      <c r="G171" s="42">
        <f>C171*E171</f>
        <v>27840000</v>
      </c>
      <c r="H171" s="43"/>
      <c r="I171" s="3"/>
      <c r="J171" s="3"/>
      <c r="K171" s="3"/>
      <c r="L171" s="3"/>
      <c r="M171" s="3"/>
    </row>
    <row r="172" spans="1:13" x14ac:dyDescent="0.25">
      <c r="A172" s="3"/>
      <c r="B172" s="3"/>
      <c r="C172" s="15"/>
      <c r="D172" s="15"/>
      <c r="E172" s="15"/>
      <c r="F172" s="15"/>
      <c r="G172" s="3"/>
      <c r="H172" s="3"/>
      <c r="I172" s="3"/>
      <c r="J172" s="3"/>
      <c r="K172" s="3"/>
      <c r="L172" s="3"/>
      <c r="M172" s="3"/>
    </row>
    <row r="173" spans="1:13" x14ac:dyDescent="0.25">
      <c r="A173" s="3"/>
      <c r="B173" s="3"/>
      <c r="C173" s="15"/>
      <c r="D173" s="15"/>
      <c r="E173" s="15"/>
      <c r="F173" s="15"/>
      <c r="G173" s="3"/>
      <c r="H173" s="3"/>
      <c r="I173" s="3"/>
      <c r="J173" s="3"/>
      <c r="K173" s="3"/>
      <c r="L173" s="3"/>
      <c r="M173" s="3"/>
    </row>
    <row r="174" spans="1:13" ht="19.5" x14ac:dyDescent="0.55000000000000004">
      <c r="A174" s="3"/>
      <c r="B174" s="3"/>
      <c r="C174" s="66" t="s">
        <v>46</v>
      </c>
      <c r="D174" s="67"/>
      <c r="E174" s="67"/>
      <c r="F174" s="68"/>
      <c r="G174" s="56">
        <f>G171+G166+F162+G151+G128+G123+G118+G113+F77+F73+F50+F28+F101</f>
        <v>125045381.12842225</v>
      </c>
      <c r="H174" s="3"/>
      <c r="I174" s="3"/>
      <c r="J174" s="3"/>
      <c r="K174" s="3"/>
      <c r="L174" s="3"/>
      <c r="M174" s="3"/>
    </row>
    <row r="175" spans="1:13" x14ac:dyDescent="0.25">
      <c r="A175" s="3"/>
      <c r="B175" s="3"/>
      <c r="C175" s="3"/>
      <c r="D175" s="3"/>
      <c r="E175" s="3"/>
      <c r="F175" s="3"/>
      <c r="G175" s="16"/>
      <c r="H175" s="3"/>
      <c r="I175" s="3"/>
      <c r="J175" s="3"/>
      <c r="K175" s="3"/>
      <c r="L175" s="3"/>
      <c r="M175" s="3"/>
    </row>
    <row r="176" spans="1:13" x14ac:dyDescent="0.25">
      <c r="A176" s="3"/>
      <c r="B176" s="3"/>
      <c r="C176" s="3"/>
      <c r="D176" s="3"/>
      <c r="E176" s="3"/>
      <c r="F176" s="3"/>
      <c r="G176" s="16"/>
      <c r="H176" s="3"/>
      <c r="I176" s="3"/>
      <c r="J176" s="3"/>
      <c r="K176" s="3"/>
      <c r="L176" s="3"/>
      <c r="M176" s="3"/>
    </row>
    <row r="177" spans="1:13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 ht="36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80" spans="1:13" x14ac:dyDescent="0.25">
      <c r="G180" s="2"/>
    </row>
    <row r="181" spans="1:13" x14ac:dyDescent="0.25">
      <c r="G181" s="1"/>
    </row>
  </sheetData>
  <mergeCells count="43">
    <mergeCell ref="B154:I154"/>
    <mergeCell ref="B155:D155"/>
    <mergeCell ref="H155:I155"/>
    <mergeCell ref="B156:D156"/>
    <mergeCell ref="I14:L20"/>
    <mergeCell ref="B101:E101"/>
    <mergeCell ref="C118:F118"/>
    <mergeCell ref="I22:L26"/>
    <mergeCell ref="C164:G164"/>
    <mergeCell ref="C169:G169"/>
    <mergeCell ref="B157:D157"/>
    <mergeCell ref="B161:D161"/>
    <mergeCell ref="F161:I161"/>
    <mergeCell ref="B162:D162"/>
    <mergeCell ref="F162:I162"/>
    <mergeCell ref="B158:D158"/>
    <mergeCell ref="E158:I158"/>
    <mergeCell ref="B159:D159"/>
    <mergeCell ref="E159:I159"/>
    <mergeCell ref="B160:D160"/>
    <mergeCell ref="E160:I160"/>
    <mergeCell ref="I7:L11"/>
    <mergeCell ref="C104:G104"/>
    <mergeCell ref="I106:K110"/>
    <mergeCell ref="C174:F174"/>
    <mergeCell ref="C151:F151"/>
    <mergeCell ref="C123:F123"/>
    <mergeCell ref="C170:D170"/>
    <mergeCell ref="E170:F170"/>
    <mergeCell ref="C171:D171"/>
    <mergeCell ref="E171:F171"/>
    <mergeCell ref="C131:F131"/>
    <mergeCell ref="C165:D165"/>
    <mergeCell ref="E165:F165"/>
    <mergeCell ref="C166:D166"/>
    <mergeCell ref="E166:F166"/>
    <mergeCell ref="C128:F128"/>
    <mergeCell ref="C5:G5"/>
    <mergeCell ref="B28:E28"/>
    <mergeCell ref="C113:F113"/>
    <mergeCell ref="B50:E50"/>
    <mergeCell ref="B73:E73"/>
    <mergeCell ref="B77:E77"/>
  </mergeCells>
  <phoneticPr fontId="4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LIQ. PRETENSIONES DEMANDA</vt:lpstr>
    </vt:vector>
  </TitlesOfParts>
  <Manager/>
  <Company>Rama Judicial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Sebastian Suarez Ossa</dc:creator>
  <cp:keywords/>
  <dc:description/>
  <cp:lastModifiedBy>Valentina Orozco Arce</cp:lastModifiedBy>
  <cp:revision/>
  <dcterms:created xsi:type="dcterms:W3CDTF">2023-05-23T18:21:31Z</dcterms:created>
  <dcterms:modified xsi:type="dcterms:W3CDTF">2024-07-02T11:49:56Z</dcterms:modified>
  <cp:category/>
  <cp:contentStatus/>
</cp:coreProperties>
</file>