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3" documentId="13_ncr:1_{F43A6E2D-75E0-43DE-985E-D732BAD9ECA3}" xr6:coauthVersionLast="47" xr6:coauthVersionMax="47" xr10:uidLastSave="{16CB58F8-C7D7-468F-9F42-C5C856FDB8D3}"/>
  <bookViews>
    <workbookView xWindow="-120" yWindow="-120" windowWidth="24240" windowHeight="13020" xr2:uid="{69AAD36E-CAFA-43EB-832F-400E58192986}"/>
  </bookViews>
  <sheets>
    <sheet name="LIQ. PRETENSIONES DEMANDA" sheetId="12" r:id="rId1"/>
    <sheet name="PML-" sheetId="1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5" l="1"/>
  <c r="G13" i="15"/>
  <c r="F34" i="15"/>
  <c r="F30" i="15"/>
  <c r="F29" i="15"/>
  <c r="F28" i="15"/>
  <c r="F24" i="15"/>
  <c r="F23" i="15"/>
  <c r="F22" i="15"/>
  <c r="F18" i="15"/>
  <c r="F17" i="15"/>
  <c r="F16" i="15"/>
  <c r="F12" i="15"/>
  <c r="F11" i="15"/>
  <c r="F10" i="15"/>
  <c r="H7" i="15"/>
  <c r="E24" i="15" s="1"/>
  <c r="H6" i="15"/>
  <c r="E23" i="15" s="1"/>
  <c r="H5" i="15"/>
  <c r="G85" i="12"/>
  <c r="C82" i="12"/>
  <c r="F74" i="12"/>
  <c r="F75" i="12"/>
  <c r="F76" i="12"/>
  <c r="F77" i="12"/>
  <c r="F67" i="12"/>
  <c r="G67" i="12" s="1"/>
  <c r="E74" i="12" s="1"/>
  <c r="G74" i="12" s="1"/>
  <c r="F68" i="12"/>
  <c r="G68" i="12" s="1"/>
  <c r="E75" i="12" s="1"/>
  <c r="G75" i="12" s="1"/>
  <c r="F69" i="12"/>
  <c r="G69" i="12" s="1"/>
  <c r="E76" i="12" s="1"/>
  <c r="G76" i="12" s="1"/>
  <c r="F70" i="12"/>
  <c r="F60" i="12"/>
  <c r="G60" i="12" s="1"/>
  <c r="F61" i="12"/>
  <c r="G61" i="12" s="1"/>
  <c r="F62" i="12"/>
  <c r="G62" i="12" s="1"/>
  <c r="F63" i="12"/>
  <c r="F54" i="12"/>
  <c r="G54" i="12" s="1"/>
  <c r="F55" i="12"/>
  <c r="G55" i="12" s="1"/>
  <c r="F56" i="12"/>
  <c r="G56" i="12" s="1"/>
  <c r="F53" i="12"/>
  <c r="G13" i="12"/>
  <c r="D48" i="12" s="1"/>
  <c r="E20" i="12"/>
  <c r="E19" i="12"/>
  <c r="E18" i="12"/>
  <c r="E17" i="12"/>
  <c r="E16" i="12"/>
  <c r="G12" i="12"/>
  <c r="F19" i="12" s="1"/>
  <c r="G11" i="12"/>
  <c r="G10" i="12"/>
  <c r="G9" i="12"/>
  <c r="D32" i="12" s="1"/>
  <c r="G23" i="15" l="1"/>
  <c r="E29" i="15" s="1"/>
  <c r="G11" i="15"/>
  <c r="G10" i="15"/>
  <c r="G29" i="15"/>
  <c r="G24" i="15"/>
  <c r="E30" i="15" s="1"/>
  <c r="G30" i="15" s="1"/>
  <c r="E16" i="15"/>
  <c r="G16" i="15" s="1"/>
  <c r="G34" i="15"/>
  <c r="G35" i="15" s="1"/>
  <c r="E22" i="15"/>
  <c r="G22" i="15" s="1"/>
  <c r="G12" i="15"/>
  <c r="E18" i="15"/>
  <c r="G18" i="15" s="1"/>
  <c r="E17" i="15"/>
  <c r="G17" i="15" s="1"/>
  <c r="F18" i="12"/>
  <c r="D34" i="12"/>
  <c r="F17" i="12"/>
  <c r="D33" i="12"/>
  <c r="D36" i="12"/>
  <c r="D35" i="12"/>
  <c r="F20" i="12"/>
  <c r="D28" i="12"/>
  <c r="D27" i="12"/>
  <c r="D26" i="12"/>
  <c r="F16" i="12"/>
  <c r="F21" i="12" s="1"/>
  <c r="D24" i="12"/>
  <c r="D25" i="12"/>
  <c r="G25" i="15" l="1"/>
  <c r="E28" i="15"/>
  <c r="G28" i="15" s="1"/>
  <c r="G31" i="15" s="1"/>
  <c r="G19" i="15"/>
  <c r="G82" i="12"/>
  <c r="E41" i="12" l="1"/>
  <c r="E42" i="12"/>
  <c r="E43" i="12"/>
  <c r="E44" i="12"/>
  <c r="E40" i="12"/>
  <c r="E36" i="12"/>
  <c r="F36" i="12" s="1"/>
  <c r="D44" i="12" s="1"/>
  <c r="E35" i="12"/>
  <c r="F35" i="12" s="1"/>
  <c r="D43" i="12" s="1"/>
  <c r="E34" i="12"/>
  <c r="F34" i="12" s="1"/>
  <c r="D42" i="12" s="1"/>
  <c r="E33" i="12"/>
  <c r="F33" i="12" s="1"/>
  <c r="D41" i="12" s="1"/>
  <c r="E32" i="12"/>
  <c r="E24" i="12"/>
  <c r="E26" i="12"/>
  <c r="E27" i="12"/>
  <c r="E28" i="12"/>
  <c r="E25" i="12"/>
  <c r="F44" i="12" l="1"/>
  <c r="F42" i="12"/>
  <c r="F41" i="12"/>
  <c r="F43" i="12"/>
  <c r="G53" i="12" l="1"/>
  <c r="G57" i="12" s="1"/>
  <c r="G63" i="12"/>
  <c r="G64" i="12" s="1"/>
  <c r="G70" i="12"/>
  <c r="E77" i="12" s="1"/>
  <c r="E48" i="12"/>
  <c r="G71" i="12" l="1"/>
  <c r="F48" i="12"/>
  <c r="F49" i="12" s="1"/>
  <c r="F24" i="12"/>
  <c r="F32" i="12"/>
  <c r="D40" i="12" s="1"/>
  <c r="F26" i="12"/>
  <c r="F25" i="12"/>
  <c r="G77" i="12"/>
  <c r="G78" i="12" s="1"/>
  <c r="F40" i="12" l="1"/>
  <c r="F45" i="12" s="1"/>
  <c r="F37" i="12"/>
  <c r="F27" i="12"/>
  <c r="F28" i="12" l="1"/>
  <c r="F29" i="12" l="1"/>
</calcChain>
</file>

<file path=xl/sharedStrings.xml><?xml version="1.0" encoding="utf-8"?>
<sst xmlns="http://schemas.openxmlformats.org/spreadsheetml/2006/main" count="128" uniqueCount="32">
  <si>
    <t>DESDE</t>
  </si>
  <si>
    <t>HASTA</t>
  </si>
  <si>
    <t>DIFERENCIA</t>
  </si>
  <si>
    <t>SALARIO</t>
  </si>
  <si>
    <t>DÍAS</t>
  </si>
  <si>
    <t>PRIMAS</t>
  </si>
  <si>
    <t>TOTAL ADEUDADO</t>
  </si>
  <si>
    <t>CESANTÍAS</t>
  </si>
  <si>
    <t>INTERESES</t>
  </si>
  <si>
    <t>VACACIONES</t>
  </si>
  <si>
    <t>SALARIOS</t>
  </si>
  <si>
    <t xml:space="preserve"> </t>
  </si>
  <si>
    <t>Salario diario</t>
  </si>
  <si>
    <t>Total</t>
  </si>
  <si>
    <t>INDEMNIZACIÓN DEL ARTÍCULO 65 DEL C.S.T.</t>
  </si>
  <si>
    <t>x 720 días</t>
  </si>
  <si>
    <t>Total Liquidación:</t>
  </si>
  <si>
    <t>DIFERENCIAS SALARIALES AÑOS</t>
  </si>
  <si>
    <t>CARGO</t>
  </si>
  <si>
    <t>SALARIOS DEVENGADOS</t>
  </si>
  <si>
    <t>TOTAL DIFERENCIA SALARIOS</t>
  </si>
  <si>
    <t>PRIMA</t>
  </si>
  <si>
    <t>LIQUIDACIÓN DE LAS PRETENSIONES DE LA DEMANDA (DESDE EL 21/01/2021 A LA FECHA)</t>
  </si>
  <si>
    <t>LIQUIDACIÓN DE LAS PRETENSIONES DE LA DEMANDA (DESDE EL 21/06/2017 AL 20/01/2021)</t>
  </si>
  <si>
    <t>NIVEL ASISTENCIAL A 01</t>
  </si>
  <si>
    <t>*Nota: el actor solicita pago de reajuste salarial y prestacional desde el 01/03/2009 al 20/01/2021, sin embargo se desconcen los salarios devengados con anterioridad al 20/06/2017, por lo cual se liquidó desde dicho el 21/06/2017 (Inicio de la relación laboral con la Fundación Pascual).
**Solicita que dicho reajuste sea en virtud de la escala salarial del Municipio de Medellín, pero no indica el cargo, por lo cual se tomó NIVEL ASISTENCIAL A 01 que aparece en la estructura salarial de cada año expedida por la Alcaldía de Medellín</t>
  </si>
  <si>
    <t>*Nota:(i) Las pretensiones de la demanda están orientadas a solicitar reintegro con los salarios y prestaciones sociales dejados de percibir, (ii) el pago de reajuste salarial y prestacional de toda la relación laboral, (iii) indemnización art. 65 CST, (iii) adicionalmente solicita pago de aportes a seguridad social y prestaciones extralegales las cuales no se liquidan.</t>
  </si>
  <si>
    <t>SALARIOS PRETENDIDOS (ESCALA SALARIAL MEDELLÍN)</t>
  </si>
  <si>
    <t>*Nota: Conforme al clausulado que nos envió la compañía, las pólizas amparan el pago de salarios, prestaciones sociales e indemnización laborales. Sin embargo, por instrucción de la cía se incluyen las vacaciones para el calculo del PML</t>
  </si>
  <si>
    <t xml:space="preserve">*Nota: La vigencia de las pólizas No. 05 GU135428 inicia el 02/05/2017 y fenece el 19/08/2017 
No. 05 GU146225 inicia el 01/04/2019 al 31/01/2020
El contrato con la Fundación Pascual (tomador) inició el 21/06/2017 y terminó el 20/01/2021
</t>
  </si>
  <si>
    <t>LIQUIDACIÓN DE LAS PRETENSIONES DE LA DEMANDA</t>
  </si>
  <si>
    <t>Desde el 21/01/2021 ( día después de la fecha de finalizacion laboral) hasta el 31/01/2024 (fecha en que se realiza la liquidación). Se realiza de acuerdo con la escala salarial de Medellín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</si>
</sst>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70" formatCode="&quot;$&quot;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4" fillId="3" borderId="1" xfId="1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3" fontId="0" fillId="0" borderId="1" xfId="0" applyNumberFormat="1" applyBorder="1"/>
    <xf numFmtId="165" fontId="0" fillId="0" borderId="1" xfId="0" applyNumberFormat="1" applyBorder="1"/>
    <xf numFmtId="164" fontId="0" fillId="0" borderId="1" xfId="1" applyNumberFormat="1" applyFont="1" applyFill="1" applyBorder="1"/>
    <xf numFmtId="14" fontId="0" fillId="0" borderId="1" xfId="0" applyNumberFormat="1" applyBorder="1"/>
    <xf numFmtId="164" fontId="4" fillId="2" borderId="1" xfId="7" applyNumberFormat="1" applyFont="1" applyFill="1" applyBorder="1" applyAlignment="1">
      <alignment horizontal="center"/>
    </xf>
    <xf numFmtId="164" fontId="4" fillId="3" borderId="1" xfId="7" applyNumberFormat="1" applyFont="1" applyFill="1" applyBorder="1"/>
    <xf numFmtId="0" fontId="4" fillId="0" borderId="0" xfId="0" applyFont="1" applyAlignment="1">
      <alignment horizontal="center"/>
    </xf>
    <xf numFmtId="164" fontId="5" fillId="4" borderId="1" xfId="0" applyNumberFormat="1" applyFont="1" applyFill="1" applyBorder="1"/>
    <xf numFmtId="164" fontId="4" fillId="0" borderId="0" xfId="1" applyNumberFormat="1" applyFont="1" applyFill="1" applyBorder="1"/>
    <xf numFmtId="164" fontId="4" fillId="6" borderId="1" xfId="0" applyNumberFormat="1" applyFont="1" applyFill="1" applyBorder="1"/>
    <xf numFmtId="0" fontId="0" fillId="0" borderId="0" xfId="0" applyAlignment="1">
      <alignment vertical="center" wrapText="1"/>
    </xf>
    <xf numFmtId="0" fontId="0" fillId="0" borderId="6" xfId="0" applyBorder="1"/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65" fontId="8" fillId="3" borderId="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8" fontId="9" fillId="0" borderId="1" xfId="2" applyNumberFormat="1" applyFont="1" applyBorder="1" applyAlignment="1">
      <alignment horizontal="center"/>
    </xf>
    <xf numFmtId="44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7" applyNumberFormat="1" applyFont="1" applyFill="1" applyBorder="1"/>
    <xf numFmtId="3" fontId="11" fillId="0" borderId="1" xfId="0" applyNumberFormat="1" applyFont="1" applyBorder="1"/>
    <xf numFmtId="165" fontId="11" fillId="0" borderId="1" xfId="0" applyNumberFormat="1" applyFont="1" applyBorder="1"/>
    <xf numFmtId="0" fontId="11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164" fontId="11" fillId="0" borderId="1" xfId="1" applyNumberFormat="1" applyFont="1" applyBorder="1"/>
    <xf numFmtId="170" fontId="11" fillId="0" borderId="0" xfId="0" applyNumberFormat="1" applyFont="1"/>
    <xf numFmtId="0" fontId="10" fillId="0" borderId="1" xfId="0" applyFont="1" applyBorder="1" applyAlignment="1">
      <alignment horizontal="center"/>
    </xf>
    <xf numFmtId="164" fontId="10" fillId="3" borderId="1" xfId="7" applyNumberFormat="1" applyFont="1" applyFill="1" applyBorder="1" applyAlignment="1">
      <alignment horizontal="center" vertical="center"/>
    </xf>
    <xf numFmtId="164" fontId="10" fillId="0" borderId="0" xfId="7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64" fontId="4" fillId="3" borderId="1" xfId="0" applyNumberFormat="1" applyFont="1" applyFill="1" applyBorder="1"/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4</xdr:col>
      <xdr:colOff>1397079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M85"/>
  <sheetViews>
    <sheetView tabSelected="1" topLeftCell="A4" zoomScale="80" zoomScaleNormal="80" workbookViewId="0">
      <selection activeCell="H37" sqref="H37"/>
    </sheetView>
  </sheetViews>
  <sheetFormatPr baseColWidth="10" defaultColWidth="11.42578125" defaultRowHeight="15" x14ac:dyDescent="0.25"/>
  <cols>
    <col min="1" max="1" width="8.42578125" customWidth="1"/>
    <col min="2" max="2" width="17.42578125" customWidth="1"/>
    <col min="3" max="3" width="15.5703125" customWidth="1"/>
    <col min="4" max="4" width="23.7109375" customWidth="1"/>
    <col min="5" max="5" width="23.85546875" bestFit="1" customWidth="1"/>
    <col min="6" max="6" width="22.7109375" bestFit="1" customWidth="1"/>
    <col min="7" max="7" width="18.85546875" customWidth="1"/>
    <col min="8" max="8" width="15.85546875" customWidth="1"/>
    <col min="9" max="9" width="11.5703125" bestFit="1" customWidth="1"/>
    <col min="10" max="10" width="11.5703125" customWidth="1"/>
    <col min="11" max="11" width="19.140625" bestFit="1" customWidth="1"/>
    <col min="12" max="12" width="24.42578125" customWidth="1"/>
    <col min="13" max="13" width="23" bestFit="1" customWidth="1"/>
    <col min="14" max="14" width="18.85546875" bestFit="1" customWidth="1"/>
    <col min="15" max="15" width="20.28515625" bestFit="1" customWidth="1"/>
  </cols>
  <sheetData>
    <row r="5" spans="2:13" ht="15" customHeight="1" x14ac:dyDescent="0.25">
      <c r="C5" s="22" t="s">
        <v>23</v>
      </c>
      <c r="D5" s="22"/>
      <c r="E5" s="22"/>
      <c r="F5" s="22"/>
      <c r="G5" s="22"/>
    </row>
    <row r="6" spans="2:13" ht="16.5" customHeight="1" x14ac:dyDescent="0.25"/>
    <row r="7" spans="2:13" ht="16.5" customHeight="1" x14ac:dyDescent="0.25">
      <c r="B7" s="39" t="s">
        <v>17</v>
      </c>
      <c r="C7" s="56"/>
      <c r="D7" s="56"/>
      <c r="E7" s="56"/>
      <c r="F7" s="56"/>
      <c r="G7" s="57"/>
    </row>
    <row r="8" spans="2:13" ht="30" customHeight="1" x14ac:dyDescent="0.25">
      <c r="B8" s="40" t="s">
        <v>0</v>
      </c>
      <c r="C8" s="40" t="s">
        <v>1</v>
      </c>
      <c r="D8" s="40" t="s">
        <v>18</v>
      </c>
      <c r="E8" s="40" t="s">
        <v>19</v>
      </c>
      <c r="F8" s="40" t="s">
        <v>27</v>
      </c>
      <c r="G8" s="40" t="s">
        <v>2</v>
      </c>
      <c r="J8" s="21" t="s">
        <v>25</v>
      </c>
      <c r="K8" s="21"/>
      <c r="L8" s="21"/>
      <c r="M8" s="21"/>
    </row>
    <row r="9" spans="2:13" ht="16.5" customHeight="1" x14ac:dyDescent="0.25">
      <c r="B9" s="41">
        <v>42907</v>
      </c>
      <c r="C9" s="41">
        <v>43100</v>
      </c>
      <c r="D9" s="42" t="s">
        <v>24</v>
      </c>
      <c r="E9" s="43">
        <v>1053615</v>
      </c>
      <c r="F9" s="44">
        <v>1551081</v>
      </c>
      <c r="G9" s="45">
        <f>F9-E9</f>
        <v>497466</v>
      </c>
      <c r="J9" s="21"/>
      <c r="K9" s="21"/>
      <c r="L9" s="21"/>
      <c r="M9" s="21"/>
    </row>
    <row r="10" spans="2:13" ht="16.5" customHeight="1" x14ac:dyDescent="0.25">
      <c r="B10" s="41">
        <v>43101</v>
      </c>
      <c r="C10" s="41">
        <v>43465</v>
      </c>
      <c r="D10" s="42" t="s">
        <v>24</v>
      </c>
      <c r="E10" s="43">
        <v>1096630</v>
      </c>
      <c r="F10" s="44">
        <v>1657950</v>
      </c>
      <c r="G10" s="45">
        <f>F10-E10</f>
        <v>561320</v>
      </c>
      <c r="J10" s="21"/>
      <c r="K10" s="21"/>
      <c r="L10" s="21"/>
      <c r="M10" s="21"/>
    </row>
    <row r="11" spans="2:13" ht="16.5" customHeight="1" x14ac:dyDescent="0.25">
      <c r="B11" s="41">
        <v>43466</v>
      </c>
      <c r="C11" s="41">
        <v>43830</v>
      </c>
      <c r="D11" s="42" t="s">
        <v>24</v>
      </c>
      <c r="E11" s="43">
        <v>1129529</v>
      </c>
      <c r="F11" s="44">
        <v>1657950</v>
      </c>
      <c r="G11" s="45">
        <f>F11-E11</f>
        <v>528421</v>
      </c>
      <c r="J11" s="21"/>
      <c r="K11" s="21"/>
      <c r="L11" s="21"/>
      <c r="M11" s="21"/>
    </row>
    <row r="12" spans="2:13" ht="16.5" customHeight="1" x14ac:dyDescent="0.25">
      <c r="B12" s="41">
        <v>43831</v>
      </c>
      <c r="C12" s="41">
        <v>44196</v>
      </c>
      <c r="D12" s="42" t="s">
        <v>24</v>
      </c>
      <c r="E12" s="43">
        <v>1129529</v>
      </c>
      <c r="F12" s="44">
        <v>1862506</v>
      </c>
      <c r="G12" s="45">
        <f>F12-E12</f>
        <v>732977</v>
      </c>
      <c r="J12" s="21"/>
      <c r="K12" s="21"/>
      <c r="L12" s="21"/>
      <c r="M12" s="21"/>
    </row>
    <row r="13" spans="2:13" ht="16.5" customHeight="1" x14ac:dyDescent="0.25">
      <c r="B13" s="41">
        <v>44197</v>
      </c>
      <c r="C13" s="41">
        <v>44216</v>
      </c>
      <c r="D13" s="42" t="s">
        <v>24</v>
      </c>
      <c r="E13" s="43">
        <v>1129529</v>
      </c>
      <c r="F13" s="44">
        <v>2041938</v>
      </c>
      <c r="G13" s="45">
        <f>F13-E13</f>
        <v>912409</v>
      </c>
      <c r="J13" s="21"/>
      <c r="K13" s="21"/>
      <c r="L13" s="21"/>
      <c r="M13" s="21"/>
    </row>
    <row r="14" spans="2:13" ht="16.5" customHeight="1" x14ac:dyDescent="0.25">
      <c r="B14" s="46"/>
      <c r="C14" s="46"/>
      <c r="D14" s="46"/>
      <c r="E14" s="46"/>
      <c r="F14" s="46"/>
      <c r="G14" s="46"/>
      <c r="H14" s="46"/>
      <c r="J14" s="21"/>
      <c r="K14" s="21"/>
      <c r="L14" s="21"/>
      <c r="M14" s="21"/>
    </row>
    <row r="15" spans="2:13" ht="32.25" customHeight="1" x14ac:dyDescent="0.25">
      <c r="B15" s="47" t="s">
        <v>0</v>
      </c>
      <c r="C15" s="47" t="s">
        <v>1</v>
      </c>
      <c r="D15" s="47" t="s">
        <v>18</v>
      </c>
      <c r="E15" s="47" t="s">
        <v>4</v>
      </c>
      <c r="F15" s="48" t="s">
        <v>20</v>
      </c>
      <c r="G15" s="49"/>
      <c r="H15" s="46"/>
    </row>
    <row r="16" spans="2:13" ht="16.5" customHeight="1" x14ac:dyDescent="0.25">
      <c r="B16" s="41">
        <v>42907</v>
      </c>
      <c r="C16" s="41">
        <v>43100</v>
      </c>
      <c r="D16" s="42" t="s">
        <v>24</v>
      </c>
      <c r="E16" s="50">
        <f>DAYS360(B16,C16)</f>
        <v>190</v>
      </c>
      <c r="F16" s="45">
        <f>+G9/30*E16</f>
        <v>3150618</v>
      </c>
      <c r="G16" s="51"/>
      <c r="H16" s="46"/>
    </row>
    <row r="17" spans="2:12" ht="16.5" customHeight="1" x14ac:dyDescent="0.25">
      <c r="B17" s="41">
        <v>43101</v>
      </c>
      <c r="C17" s="41">
        <v>43465</v>
      </c>
      <c r="D17" s="42" t="s">
        <v>24</v>
      </c>
      <c r="E17" s="50">
        <f t="shared" ref="E17:E20" si="0">DAYS360(B17,C17)</f>
        <v>360</v>
      </c>
      <c r="F17" s="45">
        <f t="shared" ref="F17:F20" si="1">+G10/30*E17</f>
        <v>6735840</v>
      </c>
      <c r="G17" s="51"/>
      <c r="H17" s="46"/>
    </row>
    <row r="18" spans="2:12" x14ac:dyDescent="0.25">
      <c r="B18" s="41">
        <v>43466</v>
      </c>
      <c r="C18" s="41">
        <v>43830</v>
      </c>
      <c r="D18" s="42" t="s">
        <v>24</v>
      </c>
      <c r="E18" s="50">
        <f t="shared" si="0"/>
        <v>360</v>
      </c>
      <c r="F18" s="45">
        <f t="shared" si="1"/>
        <v>6341052</v>
      </c>
      <c r="G18" s="51"/>
      <c r="H18" s="46"/>
    </row>
    <row r="19" spans="2:12" x14ac:dyDescent="0.25">
      <c r="B19" s="41">
        <v>43831</v>
      </c>
      <c r="C19" s="41">
        <v>44196</v>
      </c>
      <c r="D19" s="42" t="s">
        <v>24</v>
      </c>
      <c r="E19" s="50">
        <f t="shared" si="0"/>
        <v>360</v>
      </c>
      <c r="F19" s="45">
        <f t="shared" si="1"/>
        <v>8795724</v>
      </c>
      <c r="G19" s="51"/>
      <c r="H19" s="46"/>
    </row>
    <row r="20" spans="2:12" x14ac:dyDescent="0.25">
      <c r="B20" s="41">
        <v>44197</v>
      </c>
      <c r="C20" s="41">
        <v>44216</v>
      </c>
      <c r="D20" s="42" t="s">
        <v>24</v>
      </c>
      <c r="E20" s="50">
        <f t="shared" si="0"/>
        <v>19</v>
      </c>
      <c r="F20" s="45">
        <f t="shared" si="1"/>
        <v>577859.03333333333</v>
      </c>
      <c r="G20" s="51"/>
      <c r="H20" s="46"/>
    </row>
    <row r="21" spans="2:12" x14ac:dyDescent="0.25">
      <c r="B21" s="52" t="s">
        <v>6</v>
      </c>
      <c r="C21" s="52"/>
      <c r="D21" s="52"/>
      <c r="E21" s="52"/>
      <c r="F21" s="53">
        <f>SUM(F16:F20)</f>
        <v>25601093.033333335</v>
      </c>
      <c r="G21" s="54"/>
      <c r="H21" s="46"/>
      <c r="I21" s="17"/>
      <c r="J21" s="17"/>
      <c r="K21" s="17"/>
      <c r="L21" s="17"/>
    </row>
    <row r="22" spans="2:12" x14ac:dyDescent="0.25">
      <c r="B22" s="51"/>
      <c r="C22" s="51"/>
      <c r="D22" s="51"/>
      <c r="E22" s="51"/>
      <c r="F22" s="51"/>
      <c r="G22" s="51"/>
      <c r="H22" s="46"/>
      <c r="I22" s="17"/>
      <c r="J22" s="17"/>
      <c r="K22" s="17"/>
      <c r="L22" s="17"/>
    </row>
    <row r="23" spans="2:12" x14ac:dyDescent="0.25">
      <c r="B23" s="1" t="s">
        <v>0</v>
      </c>
      <c r="C23" s="1" t="s">
        <v>1</v>
      </c>
      <c r="D23" s="1" t="s">
        <v>2</v>
      </c>
      <c r="E23" s="1" t="s">
        <v>4</v>
      </c>
      <c r="F23" s="4" t="s">
        <v>21</v>
      </c>
      <c r="I23" s="17"/>
      <c r="J23" s="17"/>
      <c r="K23" s="17"/>
      <c r="L23" s="17"/>
    </row>
    <row r="24" spans="2:12" ht="15.75" customHeight="1" x14ac:dyDescent="0.25">
      <c r="B24" s="41">
        <v>42907</v>
      </c>
      <c r="C24" s="41">
        <v>43100</v>
      </c>
      <c r="D24" s="6">
        <f>+G9</f>
        <v>497466</v>
      </c>
      <c r="E24" s="2">
        <f>DAYS360(B24,C24)</f>
        <v>190</v>
      </c>
      <c r="F24" s="7">
        <f t="shared" ref="F24:F28" si="2">(D24*E24)/360</f>
        <v>262551.5</v>
      </c>
      <c r="I24" s="21" t="s">
        <v>26</v>
      </c>
      <c r="J24" s="21"/>
      <c r="K24" s="21"/>
      <c r="L24" s="21"/>
    </row>
    <row r="25" spans="2:12" ht="15.75" customHeight="1" x14ac:dyDescent="0.25">
      <c r="B25" s="41">
        <v>43101</v>
      </c>
      <c r="C25" s="41">
        <v>43465</v>
      </c>
      <c r="D25" s="6">
        <f t="shared" ref="D25:D28" si="3">+G10</f>
        <v>561320</v>
      </c>
      <c r="E25" s="2">
        <f>DAYS360(B25,C25)</f>
        <v>360</v>
      </c>
      <c r="F25" s="7">
        <f t="shared" si="2"/>
        <v>561320</v>
      </c>
      <c r="I25" s="21"/>
      <c r="J25" s="21"/>
      <c r="K25" s="21"/>
      <c r="L25" s="21"/>
    </row>
    <row r="26" spans="2:12" ht="15.75" customHeight="1" x14ac:dyDescent="0.25">
      <c r="B26" s="41">
        <v>43466</v>
      </c>
      <c r="C26" s="41">
        <v>43830</v>
      </c>
      <c r="D26" s="6">
        <f t="shared" si="3"/>
        <v>528421</v>
      </c>
      <c r="E26" s="2">
        <f t="shared" ref="E26:E28" si="4">DAYS360(B26,C26)</f>
        <v>360</v>
      </c>
      <c r="F26" s="7">
        <f t="shared" si="2"/>
        <v>528421</v>
      </c>
      <c r="I26" s="21"/>
      <c r="J26" s="21"/>
      <c r="K26" s="21"/>
      <c r="L26" s="21"/>
    </row>
    <row r="27" spans="2:12" ht="15.75" customHeight="1" x14ac:dyDescent="0.25">
      <c r="B27" s="41">
        <v>43831</v>
      </c>
      <c r="C27" s="41">
        <v>44196</v>
      </c>
      <c r="D27" s="6">
        <f t="shared" si="3"/>
        <v>732977</v>
      </c>
      <c r="E27" s="2">
        <f t="shared" si="4"/>
        <v>360</v>
      </c>
      <c r="F27" s="7">
        <f t="shared" si="2"/>
        <v>732977</v>
      </c>
      <c r="I27" s="21"/>
      <c r="J27" s="21"/>
      <c r="K27" s="21"/>
      <c r="L27" s="21"/>
    </row>
    <row r="28" spans="2:12" ht="15.75" customHeight="1" x14ac:dyDescent="0.25">
      <c r="B28" s="41">
        <v>44197</v>
      </c>
      <c r="C28" s="41">
        <v>44216</v>
      </c>
      <c r="D28" s="6">
        <f t="shared" si="3"/>
        <v>912409</v>
      </c>
      <c r="E28" s="2">
        <f t="shared" si="4"/>
        <v>19</v>
      </c>
      <c r="F28" s="7">
        <f t="shared" si="2"/>
        <v>48154.919444444444</v>
      </c>
      <c r="I28" s="21"/>
      <c r="J28" s="21"/>
      <c r="K28" s="21"/>
      <c r="L28" s="21"/>
    </row>
    <row r="29" spans="2:12" ht="15.75" customHeight="1" x14ac:dyDescent="0.25">
      <c r="B29" s="23" t="s">
        <v>6</v>
      </c>
      <c r="C29" s="23"/>
      <c r="D29" s="23"/>
      <c r="E29" s="23"/>
      <c r="F29" s="3">
        <f>SUM(F24:F28)</f>
        <v>2133424.4194444446</v>
      </c>
      <c r="I29" s="21"/>
      <c r="J29" s="21"/>
      <c r="K29" s="21"/>
      <c r="L29" s="21"/>
    </row>
    <row r="30" spans="2:12" ht="15.75" customHeight="1" x14ac:dyDescent="0.25">
      <c r="I30" s="21"/>
      <c r="J30" s="21"/>
      <c r="K30" s="21"/>
      <c r="L30" s="21"/>
    </row>
    <row r="31" spans="2:12" ht="15.75" customHeight="1" x14ac:dyDescent="0.25">
      <c r="B31" s="1" t="s">
        <v>0</v>
      </c>
      <c r="C31" s="1" t="s">
        <v>1</v>
      </c>
      <c r="D31" s="1" t="s">
        <v>2</v>
      </c>
      <c r="E31" s="1" t="s">
        <v>4</v>
      </c>
      <c r="F31" s="4" t="s">
        <v>7</v>
      </c>
    </row>
    <row r="32" spans="2:12" ht="15.75" customHeight="1" x14ac:dyDescent="0.25">
      <c r="B32" s="41">
        <v>42907</v>
      </c>
      <c r="C32" s="41">
        <v>43100</v>
      </c>
      <c r="D32" s="6">
        <f>+G9</f>
        <v>497466</v>
      </c>
      <c r="E32" s="2">
        <f>DAYS360(B32,C32)</f>
        <v>190</v>
      </c>
      <c r="F32" s="7">
        <f t="shared" ref="F32:F36" si="5">(D32*E32)/360</f>
        <v>262551.5</v>
      </c>
    </row>
    <row r="33" spans="2:7" ht="15.75" customHeight="1" x14ac:dyDescent="0.25">
      <c r="B33" s="41">
        <v>43101</v>
      </c>
      <c r="C33" s="41">
        <v>43465</v>
      </c>
      <c r="D33" s="6">
        <f t="shared" ref="D33:D36" si="6">+G10</f>
        <v>561320</v>
      </c>
      <c r="E33" s="2">
        <f>DAYS360(B33,C33)</f>
        <v>360</v>
      </c>
      <c r="F33" s="7">
        <f t="shared" si="5"/>
        <v>561320</v>
      </c>
    </row>
    <row r="34" spans="2:7" ht="15.75" customHeight="1" x14ac:dyDescent="0.25">
      <c r="B34" s="41">
        <v>43466</v>
      </c>
      <c r="C34" s="41">
        <v>43830</v>
      </c>
      <c r="D34" s="6">
        <f t="shared" si="6"/>
        <v>528421</v>
      </c>
      <c r="E34" s="2">
        <f t="shared" ref="E34:E36" si="7">DAYS360(B34,C34)</f>
        <v>360</v>
      </c>
      <c r="F34" s="7">
        <f t="shared" si="5"/>
        <v>528421</v>
      </c>
    </row>
    <row r="35" spans="2:7" ht="15.75" customHeight="1" x14ac:dyDescent="0.25">
      <c r="B35" s="41">
        <v>43831</v>
      </c>
      <c r="C35" s="41">
        <v>44196</v>
      </c>
      <c r="D35" s="6">
        <f t="shared" si="6"/>
        <v>732977</v>
      </c>
      <c r="E35" s="2">
        <f t="shared" si="7"/>
        <v>360</v>
      </c>
      <c r="F35" s="7">
        <f t="shared" si="5"/>
        <v>732977</v>
      </c>
    </row>
    <row r="36" spans="2:7" ht="15.75" customHeight="1" x14ac:dyDescent="0.25">
      <c r="B36" s="41">
        <v>44197</v>
      </c>
      <c r="C36" s="41">
        <v>44216</v>
      </c>
      <c r="D36" s="6">
        <f t="shared" si="6"/>
        <v>912409</v>
      </c>
      <c r="E36" s="2">
        <f t="shared" si="7"/>
        <v>19</v>
      </c>
      <c r="F36" s="7">
        <f t="shared" si="5"/>
        <v>48154.919444444444</v>
      </c>
    </row>
    <row r="37" spans="2:7" ht="15.75" customHeight="1" x14ac:dyDescent="0.25">
      <c r="B37" s="23" t="s">
        <v>6</v>
      </c>
      <c r="C37" s="23"/>
      <c r="D37" s="23"/>
      <c r="E37" s="23"/>
      <c r="F37" s="3">
        <f>SUM(F32:F36)</f>
        <v>2133424.4194444446</v>
      </c>
    </row>
    <row r="38" spans="2:7" ht="15.75" customHeight="1" x14ac:dyDescent="0.25">
      <c r="B38" s="11"/>
      <c r="C38" s="11"/>
      <c r="D38" s="11"/>
      <c r="E38" s="11"/>
      <c r="F38" s="13"/>
    </row>
    <row r="39" spans="2:7" ht="15.75" customHeight="1" x14ac:dyDescent="0.25">
      <c r="B39" s="1" t="s">
        <v>0</v>
      </c>
      <c r="C39" s="1" t="s">
        <v>1</v>
      </c>
      <c r="D39" s="1" t="s">
        <v>7</v>
      </c>
      <c r="E39" s="1" t="s">
        <v>4</v>
      </c>
      <c r="F39" s="4" t="s">
        <v>8</v>
      </c>
    </row>
    <row r="40" spans="2:7" ht="15.75" customHeight="1" x14ac:dyDescent="0.25">
      <c r="B40" s="41">
        <v>42907</v>
      </c>
      <c r="C40" s="41">
        <v>43100</v>
      </c>
      <c r="D40" s="7">
        <f>+F32</f>
        <v>262551.5</v>
      </c>
      <c r="E40" s="2">
        <f>DAYS360(B40,C40)</f>
        <v>190</v>
      </c>
      <c r="F40" s="2">
        <f t="shared" ref="F40:F44" si="8">(D40*E40*0.12)/360</f>
        <v>16628.261666666665</v>
      </c>
    </row>
    <row r="41" spans="2:7" ht="15.75" customHeight="1" x14ac:dyDescent="0.25">
      <c r="B41" s="41">
        <v>43101</v>
      </c>
      <c r="C41" s="41">
        <v>43465</v>
      </c>
      <c r="D41" s="7">
        <f>+F33</f>
        <v>561320</v>
      </c>
      <c r="E41" s="2">
        <f t="shared" ref="E41:E44" si="9">DAYS360(B41,C41)</f>
        <v>360</v>
      </c>
      <c r="F41" s="2">
        <f t="shared" si="8"/>
        <v>67358.399999999994</v>
      </c>
    </row>
    <row r="42" spans="2:7" ht="15.75" customHeight="1" x14ac:dyDescent="0.25">
      <c r="B42" s="41">
        <v>43466</v>
      </c>
      <c r="C42" s="41">
        <v>43830</v>
      </c>
      <c r="D42" s="7">
        <f>+F34</f>
        <v>528421</v>
      </c>
      <c r="E42" s="2">
        <f t="shared" si="9"/>
        <v>360</v>
      </c>
      <c r="F42" s="2">
        <f t="shared" si="8"/>
        <v>63410.52</v>
      </c>
    </row>
    <row r="43" spans="2:7" x14ac:dyDescent="0.25">
      <c r="B43" s="41">
        <v>43831</v>
      </c>
      <c r="C43" s="41">
        <v>44196</v>
      </c>
      <c r="D43" s="7">
        <f>+F35</f>
        <v>732977</v>
      </c>
      <c r="E43" s="2">
        <f t="shared" si="9"/>
        <v>360</v>
      </c>
      <c r="F43" s="2">
        <f t="shared" si="8"/>
        <v>87957.239999999991</v>
      </c>
    </row>
    <row r="44" spans="2:7" x14ac:dyDescent="0.25">
      <c r="B44" s="41">
        <v>44197</v>
      </c>
      <c r="C44" s="41">
        <v>44216</v>
      </c>
      <c r="D44" s="7">
        <f>+F36</f>
        <v>48154.919444444444</v>
      </c>
      <c r="E44" s="2">
        <f t="shared" si="9"/>
        <v>19</v>
      </c>
      <c r="F44" s="2">
        <f t="shared" si="8"/>
        <v>304.98115648148149</v>
      </c>
    </row>
    <row r="45" spans="2:7" x14ac:dyDescent="0.25">
      <c r="B45" s="23" t="s">
        <v>6</v>
      </c>
      <c r="C45" s="23"/>
      <c r="D45" s="23"/>
      <c r="E45" s="23"/>
      <c r="F45" s="58">
        <f>SUM(F40:F44)</f>
        <v>235659.40282314812</v>
      </c>
      <c r="G45" s="13"/>
    </row>
    <row r="47" spans="2:7" x14ac:dyDescent="0.25">
      <c r="B47" s="1" t="s">
        <v>0</v>
      </c>
      <c r="C47" s="1" t="s">
        <v>1</v>
      </c>
      <c r="D47" s="1" t="s">
        <v>3</v>
      </c>
      <c r="E47" s="1" t="s">
        <v>4</v>
      </c>
      <c r="F47" s="4" t="s">
        <v>9</v>
      </c>
    </row>
    <row r="48" spans="2:7" x14ac:dyDescent="0.25">
      <c r="B48" s="8">
        <v>39873</v>
      </c>
      <c r="C48" s="8">
        <v>44216</v>
      </c>
      <c r="D48" s="7">
        <f>+G13</f>
        <v>912409</v>
      </c>
      <c r="E48" s="2">
        <f>DAYS360(B48,C48)+1</f>
        <v>4280</v>
      </c>
      <c r="F48" s="2">
        <f>(D48*E48)/720</f>
        <v>5423764.611111111</v>
      </c>
    </row>
    <row r="49" spans="2:13" x14ac:dyDescent="0.25">
      <c r="B49" s="24" t="s">
        <v>6</v>
      </c>
      <c r="C49" s="25"/>
      <c r="D49" s="25"/>
      <c r="E49" s="26"/>
      <c r="F49" s="3">
        <f>SUM(F48:F48)</f>
        <v>5423764.611111111</v>
      </c>
    </row>
    <row r="50" spans="2:13" x14ac:dyDescent="0.25">
      <c r="C50" s="16"/>
      <c r="D50" s="16"/>
      <c r="E50" s="16"/>
      <c r="F50" s="16"/>
      <c r="G50" s="16"/>
    </row>
    <row r="51" spans="2:13" x14ac:dyDescent="0.25">
      <c r="C51" s="27" t="s">
        <v>22</v>
      </c>
      <c r="D51" s="28"/>
      <c r="E51" s="28"/>
      <c r="F51" s="28"/>
      <c r="G51" s="29"/>
    </row>
    <row r="52" spans="2:13" x14ac:dyDescent="0.25">
      <c r="B52" s="15"/>
      <c r="C52" s="1" t="s">
        <v>0</v>
      </c>
      <c r="D52" s="1" t="s">
        <v>1</v>
      </c>
      <c r="E52" s="1" t="s">
        <v>3</v>
      </c>
      <c r="F52" s="1" t="s">
        <v>4</v>
      </c>
      <c r="G52" s="9" t="s">
        <v>10</v>
      </c>
    </row>
    <row r="53" spans="2:13" x14ac:dyDescent="0.25">
      <c r="B53" s="15"/>
      <c r="C53" s="8">
        <v>44217</v>
      </c>
      <c r="D53" s="8">
        <v>44561</v>
      </c>
      <c r="E53" s="5">
        <v>2041938</v>
      </c>
      <c r="F53" s="2">
        <f>DAYS360(C53,D53)</f>
        <v>340</v>
      </c>
      <c r="G53" s="7">
        <f>(E53/30)*F53</f>
        <v>23141964.000000004</v>
      </c>
    </row>
    <row r="54" spans="2:13" x14ac:dyDescent="0.25">
      <c r="B54" s="15"/>
      <c r="C54" s="8">
        <v>44562</v>
      </c>
      <c r="D54" s="8">
        <v>44926</v>
      </c>
      <c r="E54" s="5">
        <v>2084606</v>
      </c>
      <c r="F54" s="2">
        <f t="shared" ref="F54:F56" si="10">DAYS360(C54,D54)</f>
        <v>360</v>
      </c>
      <c r="G54" s="7">
        <f t="shared" ref="G54:G56" si="11">(E54/30)*F54</f>
        <v>25015272</v>
      </c>
    </row>
    <row r="55" spans="2:13" x14ac:dyDescent="0.25">
      <c r="B55" s="15"/>
      <c r="C55" s="8">
        <v>44927</v>
      </c>
      <c r="D55" s="8">
        <v>45291</v>
      </c>
      <c r="E55" s="5">
        <v>2399798</v>
      </c>
      <c r="F55" s="2">
        <f t="shared" si="10"/>
        <v>360</v>
      </c>
      <c r="G55" s="7">
        <f t="shared" si="11"/>
        <v>28797576</v>
      </c>
    </row>
    <row r="56" spans="2:13" x14ac:dyDescent="0.25">
      <c r="B56" s="15"/>
      <c r="C56" s="8">
        <v>45292</v>
      </c>
      <c r="D56" s="8">
        <v>45322</v>
      </c>
      <c r="E56" s="5">
        <v>2399798</v>
      </c>
      <c r="F56" s="2">
        <f t="shared" si="10"/>
        <v>30</v>
      </c>
      <c r="G56" s="7">
        <f t="shared" si="11"/>
        <v>2399798</v>
      </c>
    </row>
    <row r="57" spans="2:13" x14ac:dyDescent="0.25">
      <c r="B57" s="15"/>
      <c r="C57" s="24" t="s">
        <v>6</v>
      </c>
      <c r="D57" s="25"/>
      <c r="E57" s="25"/>
      <c r="F57" s="26"/>
      <c r="G57" s="10">
        <f>SUM(G53:G56)</f>
        <v>79354610</v>
      </c>
    </row>
    <row r="58" spans="2:13" x14ac:dyDescent="0.25">
      <c r="B58" s="15"/>
      <c r="M58" t="s">
        <v>11</v>
      </c>
    </row>
    <row r="59" spans="2:13" ht="15" customHeight="1" x14ac:dyDescent="0.25">
      <c r="B59" s="15"/>
      <c r="C59" s="1" t="s">
        <v>0</v>
      </c>
      <c r="D59" s="1" t="s">
        <v>1</v>
      </c>
      <c r="E59" s="1" t="s">
        <v>3</v>
      </c>
      <c r="F59" s="1" t="s">
        <v>4</v>
      </c>
      <c r="G59" s="4" t="s">
        <v>5</v>
      </c>
      <c r="I59" s="21" t="s">
        <v>31</v>
      </c>
      <c r="J59" s="21"/>
      <c r="K59" s="21"/>
    </row>
    <row r="60" spans="2:13" ht="15" customHeight="1" x14ac:dyDescent="0.25">
      <c r="B60" s="15"/>
      <c r="C60" s="8">
        <v>44217</v>
      </c>
      <c r="D60" s="8">
        <v>44561</v>
      </c>
      <c r="E60" s="5">
        <v>2041938</v>
      </c>
      <c r="F60" s="2">
        <f t="shared" ref="F60:F62" si="12">DAYS360(C60,D60)</f>
        <v>340</v>
      </c>
      <c r="G60" s="7">
        <f t="shared" ref="G60:G62" si="13">(E60*F60)/360</f>
        <v>1928497</v>
      </c>
      <c r="I60" s="21"/>
      <c r="J60" s="21"/>
      <c r="K60" s="21"/>
    </row>
    <row r="61" spans="2:13" ht="15" customHeight="1" x14ac:dyDescent="0.25">
      <c r="B61" s="15"/>
      <c r="C61" s="8">
        <v>44562</v>
      </c>
      <c r="D61" s="8">
        <v>44926</v>
      </c>
      <c r="E61" s="5">
        <v>2084606</v>
      </c>
      <c r="F61" s="2">
        <f t="shared" si="12"/>
        <v>360</v>
      </c>
      <c r="G61" s="7">
        <f t="shared" si="13"/>
        <v>2084606</v>
      </c>
      <c r="I61" s="21"/>
      <c r="J61" s="21"/>
      <c r="K61" s="21"/>
    </row>
    <row r="62" spans="2:13" ht="15" customHeight="1" x14ac:dyDescent="0.25">
      <c r="B62" s="15"/>
      <c r="C62" s="8">
        <v>44927</v>
      </c>
      <c r="D62" s="8">
        <v>45291</v>
      </c>
      <c r="E62" s="5">
        <v>2399798</v>
      </c>
      <c r="F62" s="2">
        <f t="shared" si="12"/>
        <v>360</v>
      </c>
      <c r="G62" s="7">
        <f t="shared" si="13"/>
        <v>2399798</v>
      </c>
      <c r="I62" s="21"/>
      <c r="J62" s="21"/>
      <c r="K62" s="21"/>
    </row>
    <row r="63" spans="2:13" x14ac:dyDescent="0.25">
      <c r="B63" s="15"/>
      <c r="C63" s="8">
        <v>45292</v>
      </c>
      <c r="D63" s="8">
        <v>45322</v>
      </c>
      <c r="E63" s="5">
        <v>2399798</v>
      </c>
      <c r="F63" s="2">
        <f>DAYS360(C63,D63)</f>
        <v>30</v>
      </c>
      <c r="G63" s="7">
        <f>(E63*F63)/360</f>
        <v>199983.16666666666</v>
      </c>
      <c r="I63" s="21"/>
      <c r="J63" s="21"/>
      <c r="K63" s="21"/>
    </row>
    <row r="64" spans="2:13" x14ac:dyDescent="0.25">
      <c r="B64" s="15"/>
      <c r="C64" s="24" t="s">
        <v>6</v>
      </c>
      <c r="D64" s="25"/>
      <c r="E64" s="25"/>
      <c r="F64" s="26"/>
      <c r="G64" s="3">
        <f>SUM(G60:G63)</f>
        <v>6612884.166666667</v>
      </c>
      <c r="I64" s="21"/>
      <c r="J64" s="21"/>
      <c r="K64" s="21"/>
    </row>
    <row r="65" spans="3:11" x14ac:dyDescent="0.25">
      <c r="I65" s="21"/>
      <c r="J65" s="21"/>
      <c r="K65" s="21"/>
    </row>
    <row r="66" spans="3:11" x14ac:dyDescent="0.25">
      <c r="C66" s="1" t="s">
        <v>0</v>
      </c>
      <c r="D66" s="1" t="s">
        <v>1</v>
      </c>
      <c r="E66" s="1" t="s">
        <v>3</v>
      </c>
      <c r="F66" s="1" t="s">
        <v>4</v>
      </c>
      <c r="G66" s="4" t="s">
        <v>7</v>
      </c>
      <c r="I66" s="21"/>
      <c r="J66" s="21"/>
      <c r="K66" s="21"/>
    </row>
    <row r="67" spans="3:11" x14ac:dyDescent="0.25">
      <c r="C67" s="8">
        <v>44217</v>
      </c>
      <c r="D67" s="8">
        <v>44561</v>
      </c>
      <c r="E67" s="5">
        <v>2041938</v>
      </c>
      <c r="F67" s="2">
        <f t="shared" ref="F67:F69" si="14">DAYS360(C67,D67)</f>
        <v>340</v>
      </c>
      <c r="G67" s="7">
        <f t="shared" ref="G67:G69" si="15">(E67*F67)/360</f>
        <v>1928497</v>
      </c>
      <c r="I67" s="21"/>
      <c r="J67" s="21"/>
      <c r="K67" s="21"/>
    </row>
    <row r="68" spans="3:11" x14ac:dyDescent="0.25">
      <c r="C68" s="8">
        <v>44562</v>
      </c>
      <c r="D68" s="8">
        <v>44926</v>
      </c>
      <c r="E68" s="5">
        <v>2084606</v>
      </c>
      <c r="F68" s="2">
        <f t="shared" si="14"/>
        <v>360</v>
      </c>
      <c r="G68" s="7">
        <f t="shared" si="15"/>
        <v>2084606</v>
      </c>
      <c r="I68" s="21"/>
      <c r="J68" s="21"/>
      <c r="K68" s="21"/>
    </row>
    <row r="69" spans="3:11" x14ac:dyDescent="0.25">
      <c r="C69" s="8">
        <v>44927</v>
      </c>
      <c r="D69" s="8">
        <v>45291</v>
      </c>
      <c r="E69" s="5">
        <v>2399798</v>
      </c>
      <c r="F69" s="2">
        <f t="shared" si="14"/>
        <v>360</v>
      </c>
      <c r="G69" s="7">
        <f t="shared" si="15"/>
        <v>2399798</v>
      </c>
      <c r="I69" s="21"/>
      <c r="J69" s="21"/>
      <c r="K69" s="21"/>
    </row>
    <row r="70" spans="3:11" ht="14.25" customHeight="1" x14ac:dyDescent="0.25">
      <c r="C70" s="8">
        <v>45292</v>
      </c>
      <c r="D70" s="8">
        <v>45322</v>
      </c>
      <c r="E70" s="5">
        <v>2399798</v>
      </c>
      <c r="F70" s="2">
        <f>DAYS360(C70,D70)</f>
        <v>30</v>
      </c>
      <c r="G70" s="7">
        <f>(E70*F70)/360</f>
        <v>199983.16666666666</v>
      </c>
      <c r="I70" s="21"/>
      <c r="J70" s="21"/>
      <c r="K70" s="21"/>
    </row>
    <row r="71" spans="3:11" x14ac:dyDescent="0.25">
      <c r="C71" s="24" t="s">
        <v>6</v>
      </c>
      <c r="D71" s="25"/>
      <c r="E71" s="25"/>
      <c r="F71" s="26"/>
      <c r="G71" s="3">
        <f>SUM(G67:G70)</f>
        <v>6612884.166666667</v>
      </c>
    </row>
    <row r="73" spans="3:11" x14ac:dyDescent="0.25">
      <c r="C73" s="1" t="s">
        <v>0</v>
      </c>
      <c r="D73" s="1" t="s">
        <v>1</v>
      </c>
      <c r="E73" s="1" t="s">
        <v>7</v>
      </c>
      <c r="F73" s="1" t="s">
        <v>4</v>
      </c>
      <c r="G73" s="4" t="s">
        <v>8</v>
      </c>
    </row>
    <row r="74" spans="3:11" x14ac:dyDescent="0.25">
      <c r="C74" s="8">
        <v>44217</v>
      </c>
      <c r="D74" s="8">
        <v>44561</v>
      </c>
      <c r="E74" s="55">
        <f>+G67</f>
        <v>1928497</v>
      </c>
      <c r="F74" s="2">
        <f t="shared" ref="F74:F76" si="16">DAYS360(C74,D74)</f>
        <v>340</v>
      </c>
      <c r="G74" s="2">
        <f t="shared" ref="G74:G76" si="17">(E74*F74*0.12)/360</f>
        <v>218562.99333333332</v>
      </c>
    </row>
    <row r="75" spans="3:11" x14ac:dyDescent="0.25">
      <c r="C75" s="8">
        <v>44562</v>
      </c>
      <c r="D75" s="8">
        <v>44926</v>
      </c>
      <c r="E75" s="55">
        <f t="shared" ref="E75:E77" si="18">+G68</f>
        <v>2084606</v>
      </c>
      <c r="F75" s="2">
        <f t="shared" si="16"/>
        <v>360</v>
      </c>
      <c r="G75" s="2">
        <f t="shared" si="17"/>
        <v>250152.72</v>
      </c>
    </row>
    <row r="76" spans="3:11" x14ac:dyDescent="0.25">
      <c r="C76" s="8">
        <v>44927</v>
      </c>
      <c r="D76" s="8">
        <v>45291</v>
      </c>
      <c r="E76" s="55">
        <f t="shared" si="18"/>
        <v>2399798</v>
      </c>
      <c r="F76" s="2">
        <f t="shared" si="16"/>
        <v>360</v>
      </c>
      <c r="G76" s="2">
        <f t="shared" si="17"/>
        <v>287975.76</v>
      </c>
    </row>
    <row r="77" spans="3:11" x14ac:dyDescent="0.25">
      <c r="C77" s="8">
        <v>45292</v>
      </c>
      <c r="D77" s="8">
        <v>45322</v>
      </c>
      <c r="E77" s="55">
        <f t="shared" si="18"/>
        <v>199983.16666666666</v>
      </c>
      <c r="F77" s="2">
        <f>DAYS360(C77,D77)</f>
        <v>30</v>
      </c>
      <c r="G77" s="2">
        <f>(E77*F77*0.12)/360</f>
        <v>1999.8316666666667</v>
      </c>
    </row>
    <row r="78" spans="3:11" x14ac:dyDescent="0.25">
      <c r="C78" s="24" t="s">
        <v>6</v>
      </c>
      <c r="D78" s="25"/>
      <c r="E78" s="25"/>
      <c r="F78" s="26"/>
      <c r="G78" s="3">
        <f>SUM(G74:G77)</f>
        <v>758691.30500000005</v>
      </c>
    </row>
    <row r="80" spans="3:11" x14ac:dyDescent="0.25">
      <c r="C80" s="33" t="s">
        <v>14</v>
      </c>
      <c r="D80" s="33"/>
      <c r="E80" s="33"/>
      <c r="F80" s="33"/>
      <c r="G80" s="33"/>
    </row>
    <row r="81" spans="3:7" x14ac:dyDescent="0.25">
      <c r="C81" s="34" t="s">
        <v>12</v>
      </c>
      <c r="D81" s="34"/>
      <c r="E81" s="34" t="s">
        <v>15</v>
      </c>
      <c r="F81" s="34"/>
      <c r="G81" s="18" t="s">
        <v>13</v>
      </c>
    </row>
    <row r="82" spans="3:7" x14ac:dyDescent="0.25">
      <c r="C82" s="35">
        <f>+F13/30</f>
        <v>68064.600000000006</v>
      </c>
      <c r="D82" s="36"/>
      <c r="E82" s="37">
        <v>720</v>
      </c>
      <c r="F82" s="37"/>
      <c r="G82" s="19">
        <f>C82*E82</f>
        <v>49006512.000000007</v>
      </c>
    </row>
    <row r="83" spans="3:7" x14ac:dyDescent="0.25">
      <c r="C83" s="11"/>
      <c r="D83" s="11"/>
      <c r="E83" s="11"/>
      <c r="F83" s="11"/>
      <c r="G83" s="13"/>
    </row>
    <row r="84" spans="3:7" x14ac:dyDescent="0.25">
      <c r="C84" s="11"/>
      <c r="D84" s="11"/>
      <c r="E84" s="11"/>
      <c r="F84" s="11"/>
      <c r="G84" s="11"/>
    </row>
    <row r="85" spans="3:7" x14ac:dyDescent="0.25">
      <c r="C85" s="30" t="s">
        <v>16</v>
      </c>
      <c r="D85" s="31"/>
      <c r="E85" s="31"/>
      <c r="F85" s="32"/>
      <c r="G85" s="12">
        <f>G82+G78+G71+G64+G57+F49+F45+F37+F29+F21</f>
        <v>177872947.52448979</v>
      </c>
    </row>
  </sheetData>
  <mergeCells count="21">
    <mergeCell ref="J8:M14"/>
    <mergeCell ref="I24:L30"/>
    <mergeCell ref="C85:F85"/>
    <mergeCell ref="C71:F71"/>
    <mergeCell ref="C80:G80"/>
    <mergeCell ref="C81:D81"/>
    <mergeCell ref="E81:F81"/>
    <mergeCell ref="C82:D82"/>
    <mergeCell ref="E82:F82"/>
    <mergeCell ref="C5:G5"/>
    <mergeCell ref="B29:E29"/>
    <mergeCell ref="I59:K70"/>
    <mergeCell ref="C57:F57"/>
    <mergeCell ref="B37:E37"/>
    <mergeCell ref="C64:F64"/>
    <mergeCell ref="C51:G51"/>
    <mergeCell ref="B45:E45"/>
    <mergeCell ref="B49:E49"/>
    <mergeCell ref="B21:E21"/>
    <mergeCell ref="B7:G7"/>
    <mergeCell ref="C78:F78"/>
  </mergeCells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4F0-089A-43A0-A8DC-61ADCFF6925A}">
  <dimension ref="C1:M35"/>
  <sheetViews>
    <sheetView topLeftCell="A19" workbookViewId="0">
      <selection activeCell="H13" sqref="H13:H14"/>
    </sheetView>
  </sheetViews>
  <sheetFormatPr baseColWidth="10" defaultColWidth="11.42578125" defaultRowHeight="15" x14ac:dyDescent="0.25"/>
  <cols>
    <col min="1" max="1" width="10.28515625" customWidth="1"/>
    <col min="2" max="2" width="6.7109375" customWidth="1"/>
    <col min="4" max="4" width="15" customWidth="1"/>
    <col min="5" max="5" width="22.5703125" customWidth="1"/>
    <col min="6" max="6" width="18.85546875" customWidth="1"/>
    <col min="7" max="7" width="20.140625" customWidth="1"/>
    <col min="8" max="8" width="16.5703125" customWidth="1"/>
  </cols>
  <sheetData>
    <row r="1" spans="3:13" x14ac:dyDescent="0.25">
      <c r="C1" s="22" t="s">
        <v>30</v>
      </c>
      <c r="D1" s="22"/>
      <c r="E1" s="22"/>
      <c r="F1" s="22"/>
      <c r="G1" s="22"/>
    </row>
    <row r="2" spans="3:13" x14ac:dyDescent="0.25">
      <c r="M2" s="20"/>
    </row>
    <row r="3" spans="3:13" x14ac:dyDescent="0.25">
      <c r="C3" s="39" t="s">
        <v>17</v>
      </c>
      <c r="D3" s="56"/>
      <c r="E3" s="56"/>
      <c r="F3" s="56"/>
      <c r="G3" s="56"/>
      <c r="H3" s="57"/>
    </row>
    <row r="4" spans="3:13" ht="25.5" customHeight="1" x14ac:dyDescent="0.25">
      <c r="C4" s="40" t="s">
        <v>0</v>
      </c>
      <c r="D4" s="40" t="s">
        <v>1</v>
      </c>
      <c r="E4" s="40" t="s">
        <v>18</v>
      </c>
      <c r="F4" s="40" t="s">
        <v>19</v>
      </c>
      <c r="G4" s="40" t="s">
        <v>27</v>
      </c>
      <c r="H4" s="40" t="s">
        <v>2</v>
      </c>
      <c r="J4" s="38" t="s">
        <v>29</v>
      </c>
      <c r="K4" s="38"/>
      <c r="L4" s="38"/>
      <c r="M4" s="38"/>
    </row>
    <row r="5" spans="3:13" x14ac:dyDescent="0.25">
      <c r="C5" s="41">
        <v>42907</v>
      </c>
      <c r="D5" s="41">
        <v>42966</v>
      </c>
      <c r="E5" s="42" t="s">
        <v>24</v>
      </c>
      <c r="F5" s="43">
        <v>1053615</v>
      </c>
      <c r="G5" s="44">
        <v>1551081</v>
      </c>
      <c r="H5" s="45">
        <f>G5-F5</f>
        <v>497466</v>
      </c>
      <c r="J5" s="38"/>
      <c r="K5" s="38"/>
      <c r="L5" s="38"/>
      <c r="M5" s="38"/>
    </row>
    <row r="6" spans="3:13" x14ac:dyDescent="0.25">
      <c r="C6" s="41">
        <v>43556</v>
      </c>
      <c r="D6" s="41">
        <v>43830</v>
      </c>
      <c r="E6" s="42" t="s">
        <v>24</v>
      </c>
      <c r="F6" s="43">
        <v>1096630</v>
      </c>
      <c r="G6" s="44">
        <v>1657950</v>
      </c>
      <c r="H6" s="45">
        <f>G6-F6</f>
        <v>561320</v>
      </c>
      <c r="J6" s="38"/>
      <c r="K6" s="38"/>
      <c r="L6" s="38"/>
      <c r="M6" s="38"/>
    </row>
    <row r="7" spans="3:13" x14ac:dyDescent="0.25">
      <c r="C7" s="41">
        <v>43831</v>
      </c>
      <c r="D7" s="41">
        <v>43861</v>
      </c>
      <c r="E7" s="42" t="s">
        <v>24</v>
      </c>
      <c r="F7" s="43">
        <v>1129529</v>
      </c>
      <c r="G7" s="44">
        <v>1657950</v>
      </c>
      <c r="H7" s="45">
        <f>G7-F7</f>
        <v>528421</v>
      </c>
      <c r="J7" s="38"/>
      <c r="K7" s="38"/>
      <c r="L7" s="38"/>
      <c r="M7" s="38"/>
    </row>
    <row r="8" spans="3:13" x14ac:dyDescent="0.25">
      <c r="C8" s="46"/>
      <c r="D8" s="46"/>
      <c r="E8" s="46"/>
      <c r="F8" s="46"/>
      <c r="G8" s="46"/>
      <c r="H8" s="46"/>
      <c r="J8" s="38"/>
      <c r="K8" s="38"/>
      <c r="L8" s="38"/>
      <c r="M8" s="38"/>
    </row>
    <row r="9" spans="3:13" ht="21.75" customHeight="1" x14ac:dyDescent="0.25">
      <c r="C9" s="47" t="s">
        <v>0</v>
      </c>
      <c r="D9" s="47" t="s">
        <v>1</v>
      </c>
      <c r="E9" s="47" t="s">
        <v>18</v>
      </c>
      <c r="F9" s="47" t="s">
        <v>4</v>
      </c>
      <c r="G9" s="48" t="s">
        <v>20</v>
      </c>
      <c r="H9" s="49"/>
    </row>
    <row r="10" spans="3:13" x14ac:dyDescent="0.25">
      <c r="C10" s="41">
        <v>42907</v>
      </c>
      <c r="D10" s="41">
        <v>42966</v>
      </c>
      <c r="E10" s="42" t="s">
        <v>24</v>
      </c>
      <c r="F10" s="50">
        <f>DAYS360(C10,D10)</f>
        <v>58</v>
      </c>
      <c r="G10" s="45">
        <f>+H5/30*F10</f>
        <v>961767.60000000009</v>
      </c>
      <c r="H10" s="51"/>
    </row>
    <row r="11" spans="3:13" x14ac:dyDescent="0.25">
      <c r="C11" s="41">
        <v>43556</v>
      </c>
      <c r="D11" s="41">
        <v>43830</v>
      </c>
      <c r="E11" s="42" t="s">
        <v>24</v>
      </c>
      <c r="F11" s="50">
        <f t="shared" ref="F11:F12" si="0">DAYS360(C11,D11)</f>
        <v>270</v>
      </c>
      <c r="G11" s="45">
        <f>+H6/30*F11</f>
        <v>5051880</v>
      </c>
      <c r="H11" s="51"/>
    </row>
    <row r="12" spans="3:13" x14ac:dyDescent="0.25">
      <c r="C12" s="41">
        <v>43831</v>
      </c>
      <c r="D12" s="41">
        <v>43861</v>
      </c>
      <c r="E12" s="42" t="s">
        <v>24</v>
      </c>
      <c r="F12" s="50">
        <f t="shared" si="0"/>
        <v>30</v>
      </c>
      <c r="G12" s="45">
        <f>+H7/30*F12</f>
        <v>528421</v>
      </c>
      <c r="H12" s="51"/>
    </row>
    <row r="13" spans="3:13" x14ac:dyDescent="0.25">
      <c r="C13" s="52" t="s">
        <v>6</v>
      </c>
      <c r="D13" s="52"/>
      <c r="E13" s="52"/>
      <c r="F13" s="52"/>
      <c r="G13" s="53">
        <f>SUM(G10:G12)</f>
        <v>6542068.5999999996</v>
      </c>
      <c r="H13" s="54"/>
      <c r="J13" s="17"/>
      <c r="K13" s="17"/>
      <c r="L13" s="17"/>
      <c r="M13" s="17"/>
    </row>
    <row r="14" spans="3:13" x14ac:dyDescent="0.25">
      <c r="C14" s="51"/>
      <c r="D14" s="51"/>
      <c r="E14" s="51"/>
      <c r="F14" s="51"/>
      <c r="G14" s="51"/>
      <c r="H14" s="51"/>
      <c r="J14" s="38" t="s">
        <v>28</v>
      </c>
      <c r="K14" s="38"/>
      <c r="L14" s="38"/>
      <c r="M14" s="38"/>
    </row>
    <row r="15" spans="3:13" x14ac:dyDescent="0.25">
      <c r="C15" s="1" t="s">
        <v>0</v>
      </c>
      <c r="D15" s="1" t="s">
        <v>1</v>
      </c>
      <c r="E15" s="1" t="s">
        <v>2</v>
      </c>
      <c r="F15" s="1" t="s">
        <v>4</v>
      </c>
      <c r="G15" s="4" t="s">
        <v>21</v>
      </c>
      <c r="J15" s="38"/>
      <c r="K15" s="38"/>
      <c r="L15" s="38"/>
      <c r="M15" s="38"/>
    </row>
    <row r="16" spans="3:13" x14ac:dyDescent="0.25">
      <c r="C16" s="41">
        <v>42907</v>
      </c>
      <c r="D16" s="41">
        <v>42966</v>
      </c>
      <c r="E16" s="6">
        <f>+H5</f>
        <v>497466</v>
      </c>
      <c r="F16" s="2">
        <f>DAYS360(C16,D16)</f>
        <v>58</v>
      </c>
      <c r="G16" s="7">
        <f t="shared" ref="G16:G18" si="1">(E16*F16)/360</f>
        <v>80147.3</v>
      </c>
      <c r="J16" s="38"/>
      <c r="K16" s="38"/>
      <c r="L16" s="38"/>
      <c r="M16" s="38"/>
    </row>
    <row r="17" spans="3:13" x14ac:dyDescent="0.25">
      <c r="C17" s="41">
        <v>43556</v>
      </c>
      <c r="D17" s="41">
        <v>43830</v>
      </c>
      <c r="E17" s="6">
        <f>+H6</f>
        <v>561320</v>
      </c>
      <c r="F17" s="2">
        <f>DAYS360(C17,D17)</f>
        <v>270</v>
      </c>
      <c r="G17" s="7">
        <f t="shared" si="1"/>
        <v>420990</v>
      </c>
      <c r="J17" s="38"/>
      <c r="K17" s="38"/>
      <c r="L17" s="38"/>
      <c r="M17" s="38"/>
    </row>
    <row r="18" spans="3:13" x14ac:dyDescent="0.25">
      <c r="C18" s="41">
        <v>43831</v>
      </c>
      <c r="D18" s="41">
        <v>43861</v>
      </c>
      <c r="E18" s="6">
        <f>+H7</f>
        <v>528421</v>
      </c>
      <c r="F18" s="2">
        <f t="shared" ref="F18" si="2">DAYS360(C18,D18)</f>
        <v>30</v>
      </c>
      <c r="G18" s="7">
        <f t="shared" si="1"/>
        <v>44035.083333333336</v>
      </c>
      <c r="J18" s="38"/>
      <c r="K18" s="38"/>
      <c r="L18" s="38"/>
      <c r="M18" s="38"/>
    </row>
    <row r="19" spans="3:13" x14ac:dyDescent="0.25">
      <c r="C19" s="23" t="s">
        <v>6</v>
      </c>
      <c r="D19" s="23"/>
      <c r="E19" s="23"/>
      <c r="F19" s="23"/>
      <c r="G19" s="3">
        <f>SUM(G16:G18)</f>
        <v>545172.3833333333</v>
      </c>
    </row>
    <row r="21" spans="3:13" x14ac:dyDescent="0.25">
      <c r="C21" s="1" t="s">
        <v>0</v>
      </c>
      <c r="D21" s="1" t="s">
        <v>1</v>
      </c>
      <c r="E21" s="1" t="s">
        <v>2</v>
      </c>
      <c r="F21" s="1" t="s">
        <v>4</v>
      </c>
      <c r="G21" s="4" t="s">
        <v>7</v>
      </c>
    </row>
    <row r="22" spans="3:13" x14ac:dyDescent="0.25">
      <c r="C22" s="41">
        <v>42907</v>
      </c>
      <c r="D22" s="41">
        <v>42966</v>
      </c>
      <c r="E22" s="6">
        <f>+H5</f>
        <v>497466</v>
      </c>
      <c r="F22" s="2">
        <f>DAYS360(C22,D22)</f>
        <v>58</v>
      </c>
      <c r="G22" s="7">
        <f t="shared" ref="G22:G24" si="3">(E22*F22)/360</f>
        <v>80147.3</v>
      </c>
    </row>
    <row r="23" spans="3:13" x14ac:dyDescent="0.25">
      <c r="C23" s="41">
        <v>43556</v>
      </c>
      <c r="D23" s="41">
        <v>43830</v>
      </c>
      <c r="E23" s="6">
        <f>+H6</f>
        <v>561320</v>
      </c>
      <c r="F23" s="2">
        <f>DAYS360(C23,D23)</f>
        <v>270</v>
      </c>
      <c r="G23" s="7">
        <f t="shared" si="3"/>
        <v>420990</v>
      </c>
    </row>
    <row r="24" spans="3:13" x14ac:dyDescent="0.25">
      <c r="C24" s="41">
        <v>43831</v>
      </c>
      <c r="D24" s="41">
        <v>43861</v>
      </c>
      <c r="E24" s="6">
        <f>+H7</f>
        <v>528421</v>
      </c>
      <c r="F24" s="2">
        <f t="shared" ref="F24" si="4">DAYS360(C24,D24)</f>
        <v>30</v>
      </c>
      <c r="G24" s="7">
        <f t="shared" si="3"/>
        <v>44035.083333333336</v>
      </c>
    </row>
    <row r="25" spans="3:13" x14ac:dyDescent="0.25">
      <c r="C25" s="23" t="s">
        <v>6</v>
      </c>
      <c r="D25" s="23"/>
      <c r="E25" s="23"/>
      <c r="F25" s="23"/>
      <c r="G25" s="3">
        <f>SUM(G22:G24)</f>
        <v>545172.3833333333</v>
      </c>
    </row>
    <row r="26" spans="3:13" x14ac:dyDescent="0.25">
      <c r="C26" s="11"/>
      <c r="D26" s="11"/>
      <c r="E26" s="11"/>
      <c r="F26" s="11"/>
      <c r="G26" s="13"/>
    </row>
    <row r="27" spans="3:13" x14ac:dyDescent="0.25">
      <c r="C27" s="1" t="s">
        <v>0</v>
      </c>
      <c r="D27" s="1" t="s">
        <v>1</v>
      </c>
      <c r="E27" s="1" t="s">
        <v>7</v>
      </c>
      <c r="F27" s="1" t="s">
        <v>4</v>
      </c>
      <c r="G27" s="4" t="s">
        <v>8</v>
      </c>
    </row>
    <row r="28" spans="3:13" x14ac:dyDescent="0.25">
      <c r="C28" s="41">
        <v>42907</v>
      </c>
      <c r="D28" s="41">
        <v>42966</v>
      </c>
      <c r="E28" s="7">
        <f>+G22</f>
        <v>80147.3</v>
      </c>
      <c r="F28" s="2">
        <f>DAYS360(C28,D28)</f>
        <v>58</v>
      </c>
      <c r="G28" s="2">
        <f t="shared" ref="G28:G30" si="5">(E28*F28*0.12)/360</f>
        <v>1549.5144666666665</v>
      </c>
    </row>
    <row r="29" spans="3:13" x14ac:dyDescent="0.25">
      <c r="C29" s="41">
        <v>43556</v>
      </c>
      <c r="D29" s="41">
        <v>43830</v>
      </c>
      <c r="E29" s="7">
        <f>+G23</f>
        <v>420990</v>
      </c>
      <c r="F29" s="2">
        <f t="shared" ref="F29:F30" si="6">DAYS360(C29,D29)</f>
        <v>270</v>
      </c>
      <c r="G29" s="2">
        <f t="shared" si="5"/>
        <v>37889.1</v>
      </c>
    </row>
    <row r="30" spans="3:13" x14ac:dyDescent="0.25">
      <c r="C30" s="41">
        <v>43831</v>
      </c>
      <c r="D30" s="41">
        <v>43861</v>
      </c>
      <c r="E30" s="7">
        <f>+G24</f>
        <v>44035.083333333336</v>
      </c>
      <c r="F30" s="2">
        <f t="shared" si="6"/>
        <v>30</v>
      </c>
      <c r="G30" s="2">
        <f t="shared" si="5"/>
        <v>440.3508333333333</v>
      </c>
    </row>
    <row r="31" spans="3:13" x14ac:dyDescent="0.25">
      <c r="C31" s="23" t="s">
        <v>6</v>
      </c>
      <c r="D31" s="23"/>
      <c r="E31" s="23"/>
      <c r="F31" s="23"/>
      <c r="G31" s="14">
        <f>SUM(G28:G30)</f>
        <v>39878.965299999996</v>
      </c>
      <c r="H31" s="13"/>
    </row>
    <row r="33" spans="3:7" x14ac:dyDescent="0.25">
      <c r="C33" s="1" t="s">
        <v>0</v>
      </c>
      <c r="D33" s="1" t="s">
        <v>1</v>
      </c>
      <c r="E33" s="1" t="s">
        <v>3</v>
      </c>
      <c r="F33" s="1" t="s">
        <v>4</v>
      </c>
      <c r="G33" s="4" t="s">
        <v>9</v>
      </c>
    </row>
    <row r="34" spans="3:7" x14ac:dyDescent="0.25">
      <c r="C34" s="41">
        <v>42907</v>
      </c>
      <c r="D34" s="8">
        <v>43861</v>
      </c>
      <c r="E34" s="7">
        <f>+G7</f>
        <v>1657950</v>
      </c>
      <c r="F34" s="2">
        <f>DAYS360(C34,D34)+1</f>
        <v>941</v>
      </c>
      <c r="G34" s="2">
        <f>(E34*F34)/720</f>
        <v>2166848.5416666665</v>
      </c>
    </row>
    <row r="35" spans="3:7" x14ac:dyDescent="0.25">
      <c r="C35" s="24" t="s">
        <v>6</v>
      </c>
      <c r="D35" s="25"/>
      <c r="E35" s="25"/>
      <c r="F35" s="26"/>
      <c r="G35" s="3">
        <f>SUM(G34:G34)</f>
        <v>2166848.5416666665</v>
      </c>
    </row>
  </sheetData>
  <mergeCells count="9">
    <mergeCell ref="C3:H3"/>
    <mergeCell ref="C31:F31"/>
    <mergeCell ref="C35:F35"/>
    <mergeCell ref="C1:G1"/>
    <mergeCell ref="J4:M8"/>
    <mergeCell ref="J14:M18"/>
    <mergeCell ref="C25:F25"/>
    <mergeCell ref="C13:F13"/>
    <mergeCell ref="C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PML-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2024-02-16T15:50:24Z</dcterms:modified>
  <cp:category/>
  <cp:contentStatus/>
</cp:coreProperties>
</file>