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12" documentId="13_ncr:1_{C7AD4D49-F3FF-4519-8A74-4AC279C541B8}" xr6:coauthVersionLast="47" xr6:coauthVersionMax="47" xr10:uidLastSave="{B7FD1B31-76A4-4E77-BBDC-F1E1FAB10157}"/>
  <bookViews>
    <workbookView xWindow="-120" yWindow="-120" windowWidth="24240" windowHeight="13020" xr2:uid="{00000000-000D-0000-FFFF-FFFF00000000}"/>
  </bookViews>
  <sheets>
    <sheet name="LIQ. PRETENSIONES DEMANDA" sheetId="13" r:id="rId1"/>
    <sheet name="PML" sheetId="1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3" l="1"/>
  <c r="F65" i="13"/>
  <c r="F41" i="13"/>
  <c r="F29" i="13"/>
  <c r="G55" i="15"/>
  <c r="E48" i="15"/>
  <c r="G97" i="13" l="1"/>
  <c r="H47" i="15"/>
  <c r="I47" i="15" s="1"/>
  <c r="E51" i="15" s="1"/>
  <c r="E40" i="15"/>
  <c r="E36" i="15"/>
  <c r="E35" i="15"/>
  <c r="E34" i="15"/>
  <c r="E33" i="15"/>
  <c r="E29" i="15"/>
  <c r="E28" i="15"/>
  <c r="E27" i="15"/>
  <c r="E26" i="15"/>
  <c r="E22" i="15"/>
  <c r="E21" i="15"/>
  <c r="E20" i="15"/>
  <c r="E19" i="15"/>
  <c r="E15" i="15"/>
  <c r="E14" i="15"/>
  <c r="E13" i="15"/>
  <c r="E12" i="15"/>
  <c r="G9" i="15"/>
  <c r="H9" i="15" s="1"/>
  <c r="F15" i="15" s="1"/>
  <c r="G8" i="15"/>
  <c r="G7" i="15"/>
  <c r="H7" i="15" s="1"/>
  <c r="F13" i="15" s="1"/>
  <c r="G6" i="15"/>
  <c r="E49" i="15" l="1"/>
  <c r="F51" i="15" s="1"/>
  <c r="D27" i="15"/>
  <c r="F27" i="15" s="1"/>
  <c r="D34" i="15" s="1"/>
  <c r="F34" i="15" s="1"/>
  <c r="D20" i="15"/>
  <c r="F20" i="15" s="1"/>
  <c r="E50" i="15"/>
  <c r="D29" i="15"/>
  <c r="F29" i="15" s="1"/>
  <c r="D36" i="15" s="1"/>
  <c r="F36" i="15" s="1"/>
  <c r="D22" i="15"/>
  <c r="F22" i="15" s="1"/>
  <c r="H6" i="15"/>
  <c r="F12" i="15" s="1"/>
  <c r="H8" i="15"/>
  <c r="F14" i="15" s="1"/>
  <c r="F58" i="13"/>
  <c r="F59" i="13"/>
  <c r="F60" i="13"/>
  <c r="F61" i="13"/>
  <c r="F62" i="13"/>
  <c r="F63" i="13"/>
  <c r="F64" i="13"/>
  <c r="F57" i="13"/>
  <c r="H86" i="13"/>
  <c r="I86" i="13" s="1"/>
  <c r="E90" i="13" s="1"/>
  <c r="F16" i="15" l="1"/>
  <c r="D21" i="15"/>
  <c r="F21" i="15" s="1"/>
  <c r="D28" i="15"/>
  <c r="F28" i="15" s="1"/>
  <c r="D35" i="15" s="1"/>
  <c r="F35" i="15" s="1"/>
  <c r="D26" i="15"/>
  <c r="F26" i="15" s="1"/>
  <c r="D33" i="15" s="1"/>
  <c r="F33" i="15" s="1"/>
  <c r="D19" i="15"/>
  <c r="F19" i="15" s="1"/>
  <c r="F23" i="15" s="1"/>
  <c r="F52" i="15"/>
  <c r="D40" i="15"/>
  <c r="F40" i="15" s="1"/>
  <c r="F41" i="15" s="1"/>
  <c r="E74" i="13"/>
  <c r="E75" i="13"/>
  <c r="E76" i="13"/>
  <c r="E77" i="13"/>
  <c r="E78" i="13"/>
  <c r="E79" i="13"/>
  <c r="E80" i="13"/>
  <c r="E57" i="13"/>
  <c r="E58" i="13"/>
  <c r="E59" i="13"/>
  <c r="E60" i="13"/>
  <c r="E61" i="13"/>
  <c r="E62" i="13"/>
  <c r="E63" i="13"/>
  <c r="E64" i="13"/>
  <c r="E45" i="13"/>
  <c r="E46" i="13"/>
  <c r="E47" i="13"/>
  <c r="E48" i="13"/>
  <c r="E49" i="13"/>
  <c r="E50" i="13"/>
  <c r="E51" i="13"/>
  <c r="E52" i="13"/>
  <c r="E33" i="13"/>
  <c r="E34" i="13"/>
  <c r="E35" i="13"/>
  <c r="E36" i="13"/>
  <c r="E37" i="13"/>
  <c r="E38" i="13"/>
  <c r="E39" i="13"/>
  <c r="E40" i="13"/>
  <c r="E21" i="13"/>
  <c r="E22" i="13"/>
  <c r="E23" i="13"/>
  <c r="E24" i="13"/>
  <c r="E25" i="13"/>
  <c r="E26" i="13"/>
  <c r="E27" i="13"/>
  <c r="E28" i="13"/>
  <c r="G11" i="13"/>
  <c r="H11" i="13" s="1"/>
  <c r="F22" i="13" s="1"/>
  <c r="D34" i="13" s="1"/>
  <c r="G12" i="13"/>
  <c r="H12" i="13" s="1"/>
  <c r="F23" i="13" s="1"/>
  <c r="D35" i="13" s="1"/>
  <c r="G13" i="13"/>
  <c r="H13" i="13" s="1"/>
  <c r="F24" i="13" s="1"/>
  <c r="D36" i="13" s="1"/>
  <c r="G14" i="13"/>
  <c r="D77" i="13" s="1"/>
  <c r="G15" i="13"/>
  <c r="H15" i="13" s="1"/>
  <c r="F26" i="13" s="1"/>
  <c r="D38" i="13" s="1"/>
  <c r="G16" i="13"/>
  <c r="H16" i="13" s="1"/>
  <c r="F27" i="13" s="1"/>
  <c r="D39" i="13" s="1"/>
  <c r="G17" i="13"/>
  <c r="D80" i="13" s="1"/>
  <c r="E87" i="13" s="1"/>
  <c r="G10" i="13"/>
  <c r="H10" i="13" s="1"/>
  <c r="F21" i="13" s="1"/>
  <c r="D33" i="13" s="1"/>
  <c r="E68" i="13"/>
  <c r="E56" i="13"/>
  <c r="E44" i="13"/>
  <c r="E20" i="13"/>
  <c r="H9" i="13"/>
  <c r="F20" i="13" s="1"/>
  <c r="D32" i="13" s="1"/>
  <c r="F37" i="15" l="1"/>
  <c r="F30" i="15"/>
  <c r="F38" i="13"/>
  <c r="E89" i="13"/>
  <c r="E88" i="13"/>
  <c r="F77" i="13"/>
  <c r="F80" i="13"/>
  <c r="D79" i="13"/>
  <c r="F79" i="13" s="1"/>
  <c r="D75" i="13"/>
  <c r="F75" i="13" s="1"/>
  <c r="F33" i="13"/>
  <c r="D73" i="13"/>
  <c r="F34" i="13"/>
  <c r="D78" i="13"/>
  <c r="F78" i="13" s="1"/>
  <c r="D74" i="13"/>
  <c r="F74" i="13" s="1"/>
  <c r="D76" i="13"/>
  <c r="F76" i="13" s="1"/>
  <c r="F36" i="13"/>
  <c r="F39" i="13"/>
  <c r="F35" i="13"/>
  <c r="D51" i="13"/>
  <c r="F51" i="13" s="1"/>
  <c r="D63" i="13" s="1"/>
  <c r="D47" i="13"/>
  <c r="F47" i="13" s="1"/>
  <c r="D59" i="13" s="1"/>
  <c r="D50" i="13"/>
  <c r="F50" i="13" s="1"/>
  <c r="D62" i="13" s="1"/>
  <c r="D46" i="13"/>
  <c r="F46" i="13" s="1"/>
  <c r="D58" i="13" s="1"/>
  <c r="D48" i="13"/>
  <c r="F48" i="13" s="1"/>
  <c r="D60" i="13" s="1"/>
  <c r="D44" i="13"/>
  <c r="D45" i="13"/>
  <c r="F45" i="13" s="1"/>
  <c r="D57" i="13" s="1"/>
  <c r="H17" i="13"/>
  <c r="F28" i="13" s="1"/>
  <c r="H14" i="13"/>
  <c r="F25" i="13" s="1"/>
  <c r="B95" i="13" l="1"/>
  <c r="F95" i="13" s="1"/>
  <c r="F90" i="13"/>
  <c r="F91" i="13" s="1"/>
  <c r="D40" i="13"/>
  <c r="F40" i="13" s="1"/>
  <c r="D52" i="13"/>
  <c r="F52" i="13" s="1"/>
  <c r="D64" i="13" s="1"/>
  <c r="D37" i="13"/>
  <c r="F37" i="13" s="1"/>
  <c r="D49" i="13"/>
  <c r="F49" i="13" s="1"/>
  <c r="D61" i="13" s="1"/>
  <c r="E32" i="13"/>
  <c r="D68" i="13" l="1"/>
  <c r="F68" i="13" s="1"/>
  <c r="F69" i="13" s="1"/>
  <c r="F44" i="13"/>
  <c r="D56" i="13" s="1"/>
  <c r="F32" i="13"/>
  <c r="F56" i="13" l="1"/>
  <c r="F53" i="13"/>
  <c r="E73" i="13" l="1"/>
  <c r="F73" i="13" s="1"/>
</calcChain>
</file>

<file path=xl/sharedStrings.xml><?xml version="1.0" encoding="utf-8"?>
<sst xmlns="http://schemas.openxmlformats.org/spreadsheetml/2006/main" count="148" uniqueCount="42">
  <si>
    <t>DIFERENCIAS SALARIALES AÑOS</t>
  </si>
  <si>
    <t>DESDE</t>
  </si>
  <si>
    <t>HASTA</t>
  </si>
  <si>
    <t>CARGO</t>
  </si>
  <si>
    <t>SALARIOS DEVENGADOS</t>
  </si>
  <si>
    <t>DIFERENCIA</t>
  </si>
  <si>
    <t>DÍAS</t>
  </si>
  <si>
    <t>TOTAL DIFERENCIA SALARIOS</t>
  </si>
  <si>
    <t>TOTAL ADEUDADO</t>
  </si>
  <si>
    <t>SALARIO</t>
  </si>
  <si>
    <t>PRIMAS</t>
  </si>
  <si>
    <t>CESANTÍAS</t>
  </si>
  <si>
    <t>INTERESES</t>
  </si>
  <si>
    <t>VACACIONES</t>
  </si>
  <si>
    <t>SANCIÓN POR NO CONSIGNACIÓN DE CESANTÍAS</t>
  </si>
  <si>
    <t>SANCIÓN</t>
  </si>
  <si>
    <t>Total Liquidación:</t>
  </si>
  <si>
    <t>LIQUIDACIÓN DE LAS PRETENSIONES DE LA DEMANDA DESDE 01/08/2008 AL 30/12/2016</t>
  </si>
  <si>
    <t>ASESOR COMERCIAL</t>
  </si>
  <si>
    <t>SALARIOS PRETENDIDOS (AUMENTO IPC)</t>
  </si>
  <si>
    <t>AUMENTO IPC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</si>
  <si>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</si>
  <si>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</si>
  <si>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</si>
  <si>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</si>
  <si>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</si>
  <si>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</si>
  <si>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</si>
  <si>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</si>
  <si>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</si>
  <si>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</si>
  <si>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</si>
  <si>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</si>
  <si>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</si>
  <si>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</si>
  <si>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</si>
  <si>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</si>
  <si>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 720 días</t>
  </si>
  <si>
    <t>Total</t>
  </si>
  <si>
    <t>*Nota:  La vigencia de las pólizas son: 16/05/2013 al 30/11/2015 (Póliza No. SP001113), 01/12/2015 al 31/12/2015 (Póliza No. SP002383), del 04/01/2016 al 30/06/2016 (Póliza No. SP002423), 01/07/2016 al 31/08/2016 (Póliza No. SP002617), 01/09/2016 al 31/10/2016 (Póliza No. SP002690)
Ampara pago de salarios, prestaciones sociales e indemnización del artículo 64 del CST.</t>
  </si>
  <si>
    <t>LIQUIDACIÓN DE LAS PRETENSIONES DE LA DEMANDA DESDE 16/05/2013 AL 31/10/2016</t>
  </si>
  <si>
    <t>*Nota 1:Las pretensiones de la demanda están orientadas a solicitar (i) el pago de un reajuste al salario conforme al IPC, reajuste de prestaciones sociales y vacaciones, (ii)  indemnización del art. 64 y 65 del CST, sanción por no consignación de cesantías, sanción a los intereses a las censantías (iv) solicita el pago de aportes a la Seguridad social integral conforme al reajuste de salario, rubro el cual no se liquida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</si>
</sst>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  <numFmt numFmtId="169" formatCode="&quot;$&quot;\ #,##0"/>
    <numFmt numFmtId="173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6" applyNumberFormat="1" applyFont="1" applyFill="1" applyBorder="1"/>
    <xf numFmtId="3" fontId="6" fillId="0" borderId="1" xfId="0" applyNumberFormat="1" applyFont="1" applyBorder="1"/>
    <xf numFmtId="168" fontId="6" fillId="0" borderId="1" xfId="0" applyNumberFormat="1" applyFont="1" applyBorder="1"/>
    <xf numFmtId="10" fontId="6" fillId="0" borderId="1" xfId="21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164" fontId="6" fillId="0" borderId="1" xfId="1" applyNumberFormat="1" applyFont="1" applyBorder="1"/>
    <xf numFmtId="169" fontId="6" fillId="0" borderId="0" xfId="0" applyNumberFormat="1" applyFont="1"/>
    <xf numFmtId="0" fontId="8" fillId="0" borderId="1" xfId="0" applyFont="1" applyBorder="1" applyAlignment="1">
      <alignment horizontal="center"/>
    </xf>
    <xf numFmtId="164" fontId="8" fillId="3" borderId="1" xfId="6" applyNumberFormat="1" applyFont="1" applyFill="1" applyBorder="1" applyAlignment="1">
      <alignment horizontal="center" vertical="center"/>
    </xf>
    <xf numFmtId="164" fontId="8" fillId="0" borderId="0" xfId="6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164" fontId="6" fillId="0" borderId="1" xfId="1" applyNumberFormat="1" applyFont="1" applyFill="1" applyBorder="1"/>
    <xf numFmtId="164" fontId="8" fillId="3" borderId="1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164" fontId="6" fillId="0" borderId="0" xfId="0" applyNumberFormat="1" applyFont="1"/>
    <xf numFmtId="164" fontId="6" fillId="0" borderId="1" xfId="6" applyNumberFormat="1" applyFont="1" applyBorder="1"/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73" fontId="9" fillId="2" borderId="1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8" fontId="9" fillId="0" borderId="1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8" fontId="9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8" fontId="6" fillId="0" borderId="1" xfId="20" applyNumberFormat="1" applyFont="1" applyBorder="1" applyAlignment="1">
      <alignment horizontal="center"/>
    </xf>
    <xf numFmtId="44" fontId="6" fillId="0" borderId="1" xfId="2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8" fontId="8" fillId="3" borderId="1" xfId="0" applyNumberFormat="1" applyFont="1" applyFill="1" applyBorder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44" fontId="10" fillId="4" borderId="1" xfId="0" applyNumberFormat="1" applyFont="1" applyFill="1" applyBorder="1"/>
    <xf numFmtId="8" fontId="10" fillId="4" borderId="1" xfId="0" applyNumberFormat="1" applyFont="1" applyFill="1" applyBorder="1"/>
  </cellXfs>
  <cellStyles count="22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  <cellStyle name="Porcentaje" xfId="2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41196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41196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9"/>
  <sheetViews>
    <sheetView tabSelected="1" topLeftCell="A74" zoomScale="80" zoomScaleNormal="80" workbookViewId="0">
      <selection activeCell="I95" sqref="I95"/>
    </sheetView>
  </sheetViews>
  <sheetFormatPr baseColWidth="10" defaultColWidth="11.42578125" defaultRowHeight="15" x14ac:dyDescent="0.25"/>
  <cols>
    <col min="2" max="2" width="16.42578125" style="1" customWidth="1"/>
    <col min="3" max="3" width="11.42578125" style="1"/>
    <col min="4" max="4" width="18.28515625" style="1" customWidth="1"/>
    <col min="5" max="5" width="13.85546875" style="1" customWidth="1"/>
    <col min="6" max="6" width="17.140625" style="1" customWidth="1"/>
    <col min="7" max="7" width="22.5703125" style="1" customWidth="1"/>
    <col min="8" max="8" width="17.42578125" style="1" customWidth="1"/>
  </cols>
  <sheetData>
    <row r="3" spans="1:1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1" customFormat="1" ht="15" customHeight="1" x14ac:dyDescent="0.2">
      <c r="A5" s="3"/>
      <c r="B5" s="5" t="s">
        <v>17</v>
      </c>
      <c r="C5" s="5"/>
      <c r="D5" s="5"/>
      <c r="E5" s="5"/>
      <c r="F5" s="5"/>
      <c r="G5" s="5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1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1" customFormat="1" ht="15" customHeight="1" x14ac:dyDescent="0.2">
      <c r="A7" s="3"/>
      <c r="B7" s="6" t="s">
        <v>0</v>
      </c>
      <c r="C7" s="6"/>
      <c r="D7" s="6"/>
      <c r="E7" s="6"/>
      <c r="F7" s="6"/>
      <c r="G7" s="6"/>
      <c r="H7" s="6"/>
      <c r="I7" s="4"/>
      <c r="J7" s="4"/>
      <c r="K7" s="4"/>
      <c r="L7" s="4"/>
      <c r="M7" s="4"/>
      <c r="N7" s="4"/>
      <c r="O7" s="4"/>
      <c r="P7" s="4"/>
    </row>
    <row r="8" spans="1:16" s="1" customFormat="1" ht="30" customHeight="1" x14ac:dyDescent="0.2">
      <c r="A8" s="3"/>
      <c r="B8" s="7" t="s">
        <v>1</v>
      </c>
      <c r="C8" s="7" t="s">
        <v>2</v>
      </c>
      <c r="D8" s="7" t="s">
        <v>3</v>
      </c>
      <c r="E8" s="7" t="s">
        <v>4</v>
      </c>
      <c r="F8" s="7" t="s">
        <v>20</v>
      </c>
      <c r="G8" s="7" t="s">
        <v>19</v>
      </c>
      <c r="H8" s="7" t="s">
        <v>5</v>
      </c>
      <c r="I8" s="4"/>
      <c r="J8" s="4"/>
      <c r="K8" s="8" t="s">
        <v>41</v>
      </c>
      <c r="L8" s="8"/>
      <c r="M8" s="8"/>
      <c r="N8" s="8"/>
      <c r="O8" s="4"/>
      <c r="P8" s="4"/>
    </row>
    <row r="9" spans="1:16" s="1" customFormat="1" ht="15" customHeight="1" x14ac:dyDescent="0.2">
      <c r="A9" s="3"/>
      <c r="B9" s="9">
        <v>39661</v>
      </c>
      <c r="C9" s="9">
        <v>39813</v>
      </c>
      <c r="D9" s="10" t="s">
        <v>18</v>
      </c>
      <c r="E9" s="11">
        <v>2500000</v>
      </c>
      <c r="F9" s="11">
        <v>0</v>
      </c>
      <c r="G9" s="12">
        <v>2500000</v>
      </c>
      <c r="H9" s="13">
        <f t="shared" ref="H9:H17" si="0">G9-E9</f>
        <v>0</v>
      </c>
      <c r="I9" s="4"/>
      <c r="J9" s="4"/>
      <c r="K9" s="8"/>
      <c r="L9" s="8"/>
      <c r="M9" s="8"/>
      <c r="N9" s="8"/>
      <c r="O9" s="4"/>
      <c r="P9" s="4"/>
    </row>
    <row r="10" spans="1:16" s="1" customFormat="1" ht="15" customHeight="1" x14ac:dyDescent="0.2">
      <c r="A10" s="3"/>
      <c r="B10" s="9">
        <v>39814</v>
      </c>
      <c r="C10" s="9">
        <v>40178</v>
      </c>
      <c r="D10" s="10" t="s">
        <v>18</v>
      </c>
      <c r="E10" s="11">
        <v>2500000</v>
      </c>
      <c r="F10" s="14">
        <v>7.6700000000000004E-2</v>
      </c>
      <c r="G10" s="12">
        <f>E10*F10+E10</f>
        <v>2691750</v>
      </c>
      <c r="H10" s="13">
        <f t="shared" si="0"/>
        <v>191750</v>
      </c>
      <c r="I10" s="4"/>
      <c r="J10" s="4"/>
      <c r="K10" s="8"/>
      <c r="L10" s="8"/>
      <c r="M10" s="8"/>
      <c r="N10" s="8"/>
      <c r="O10" s="4"/>
      <c r="P10" s="4"/>
    </row>
    <row r="11" spans="1:16" s="1" customFormat="1" ht="15" customHeight="1" x14ac:dyDescent="0.2">
      <c r="A11" s="3"/>
      <c r="B11" s="9">
        <v>40179</v>
      </c>
      <c r="C11" s="9">
        <v>40543</v>
      </c>
      <c r="D11" s="10" t="s">
        <v>18</v>
      </c>
      <c r="E11" s="11">
        <v>1700000</v>
      </c>
      <c r="F11" s="14">
        <v>0.02</v>
      </c>
      <c r="G11" s="12">
        <f t="shared" ref="G11:G17" si="1">E11*F11+E11</f>
        <v>1734000</v>
      </c>
      <c r="H11" s="13">
        <f t="shared" si="0"/>
        <v>34000</v>
      </c>
      <c r="I11" s="4"/>
      <c r="J11" s="4"/>
      <c r="K11" s="8"/>
      <c r="L11" s="8"/>
      <c r="M11" s="8"/>
      <c r="N11" s="8"/>
      <c r="O11" s="4"/>
      <c r="P11" s="4"/>
    </row>
    <row r="12" spans="1:16" s="1" customFormat="1" ht="15" customHeight="1" x14ac:dyDescent="0.2">
      <c r="A12" s="3"/>
      <c r="B12" s="9">
        <v>40544</v>
      </c>
      <c r="C12" s="9">
        <v>40908</v>
      </c>
      <c r="D12" s="10" t="s">
        <v>18</v>
      </c>
      <c r="E12" s="11">
        <v>1700000</v>
      </c>
      <c r="F12" s="14">
        <v>3.1699999999999999E-2</v>
      </c>
      <c r="G12" s="12">
        <f t="shared" si="1"/>
        <v>1753890</v>
      </c>
      <c r="H12" s="13">
        <f t="shared" si="0"/>
        <v>53890</v>
      </c>
      <c r="I12" s="4"/>
      <c r="J12" s="4"/>
      <c r="K12" s="8"/>
      <c r="L12" s="8"/>
      <c r="M12" s="8"/>
      <c r="N12" s="8"/>
      <c r="O12" s="4"/>
      <c r="P12" s="4"/>
    </row>
    <row r="13" spans="1:16" s="1" customFormat="1" ht="15" customHeight="1" x14ac:dyDescent="0.2">
      <c r="A13" s="3"/>
      <c r="B13" s="9">
        <v>40909</v>
      </c>
      <c r="C13" s="9">
        <v>41274</v>
      </c>
      <c r="D13" s="10" t="s">
        <v>18</v>
      </c>
      <c r="E13" s="11">
        <v>1700000</v>
      </c>
      <c r="F13" s="14">
        <v>3.73E-2</v>
      </c>
      <c r="G13" s="12">
        <f t="shared" si="1"/>
        <v>1763410</v>
      </c>
      <c r="H13" s="13">
        <f t="shared" si="0"/>
        <v>63410</v>
      </c>
      <c r="I13" s="4"/>
      <c r="J13" s="4"/>
      <c r="K13" s="8"/>
      <c r="L13" s="8"/>
      <c r="M13" s="8"/>
      <c r="N13" s="8"/>
      <c r="O13" s="4"/>
      <c r="P13" s="4"/>
    </row>
    <row r="14" spans="1:16" s="1" customFormat="1" ht="15" customHeight="1" x14ac:dyDescent="0.2">
      <c r="A14" s="3"/>
      <c r="B14" s="9">
        <v>41275</v>
      </c>
      <c r="C14" s="9">
        <v>41639</v>
      </c>
      <c r="D14" s="10" t="s">
        <v>18</v>
      </c>
      <c r="E14" s="11">
        <v>1700000</v>
      </c>
      <c r="F14" s="14">
        <v>2.4400000000000002E-2</v>
      </c>
      <c r="G14" s="12">
        <f t="shared" si="1"/>
        <v>1741480</v>
      </c>
      <c r="H14" s="13">
        <f t="shared" si="0"/>
        <v>41480</v>
      </c>
      <c r="I14" s="4"/>
      <c r="J14" s="4"/>
      <c r="K14" s="8"/>
      <c r="L14" s="8"/>
      <c r="M14" s="8"/>
      <c r="N14" s="8"/>
      <c r="O14" s="4"/>
      <c r="P14" s="4"/>
    </row>
    <row r="15" spans="1:16" s="1" customFormat="1" ht="15" customHeight="1" x14ac:dyDescent="0.2">
      <c r="A15" s="3"/>
      <c r="B15" s="9">
        <v>41640</v>
      </c>
      <c r="C15" s="9">
        <v>42004</v>
      </c>
      <c r="D15" s="10" t="s">
        <v>18</v>
      </c>
      <c r="E15" s="11">
        <v>2500000</v>
      </c>
      <c r="F15" s="14">
        <v>1.9400000000000001E-2</v>
      </c>
      <c r="G15" s="12">
        <f t="shared" si="1"/>
        <v>2548500</v>
      </c>
      <c r="H15" s="13">
        <f t="shared" si="0"/>
        <v>48500</v>
      </c>
      <c r="I15" s="4"/>
      <c r="J15" s="4"/>
      <c r="K15" s="8"/>
      <c r="L15" s="8"/>
      <c r="M15" s="8"/>
      <c r="N15" s="8"/>
      <c r="O15" s="4"/>
      <c r="P15" s="4"/>
    </row>
    <row r="16" spans="1:16" s="1" customFormat="1" ht="15" customHeight="1" x14ac:dyDescent="0.2">
      <c r="A16" s="3"/>
      <c r="B16" s="9">
        <v>42005</v>
      </c>
      <c r="C16" s="9">
        <v>42369</v>
      </c>
      <c r="D16" s="10" t="s">
        <v>18</v>
      </c>
      <c r="E16" s="11">
        <v>2500000</v>
      </c>
      <c r="F16" s="14">
        <v>3.6600000000000001E-2</v>
      </c>
      <c r="G16" s="12">
        <f t="shared" si="1"/>
        <v>2591500</v>
      </c>
      <c r="H16" s="13">
        <f t="shared" si="0"/>
        <v>91500</v>
      </c>
      <c r="I16" s="4"/>
      <c r="J16" s="4"/>
      <c r="K16" s="8"/>
      <c r="L16" s="8"/>
      <c r="M16" s="8"/>
      <c r="N16" s="8"/>
      <c r="O16" s="4"/>
      <c r="P16" s="4"/>
    </row>
    <row r="17" spans="1:16" s="1" customFormat="1" ht="15" customHeight="1" x14ac:dyDescent="0.2">
      <c r="A17" s="3"/>
      <c r="B17" s="9">
        <v>42370</v>
      </c>
      <c r="C17" s="9">
        <v>42734</v>
      </c>
      <c r="D17" s="10" t="s">
        <v>18</v>
      </c>
      <c r="E17" s="11">
        <v>2500000</v>
      </c>
      <c r="F17" s="14">
        <v>6.7699999999999996E-2</v>
      </c>
      <c r="G17" s="12">
        <f t="shared" si="1"/>
        <v>2669250</v>
      </c>
      <c r="H17" s="13">
        <f t="shared" si="0"/>
        <v>169250</v>
      </c>
      <c r="I17" s="4"/>
      <c r="J17" s="4"/>
      <c r="K17" s="8"/>
      <c r="L17" s="8"/>
      <c r="M17" s="8"/>
      <c r="N17" s="8"/>
      <c r="O17" s="4"/>
      <c r="P17" s="4"/>
    </row>
    <row r="18" spans="1:16" s="1" customFormat="1" ht="15" customHeight="1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1" customFormat="1" ht="21.75" customHeight="1" x14ac:dyDescent="0.2">
      <c r="A19" s="3"/>
      <c r="B19" s="15" t="s">
        <v>1</v>
      </c>
      <c r="C19" s="15" t="s">
        <v>2</v>
      </c>
      <c r="D19" s="15" t="s">
        <v>3</v>
      </c>
      <c r="E19" s="15" t="s">
        <v>6</v>
      </c>
      <c r="F19" s="16" t="s">
        <v>7</v>
      </c>
      <c r="G19" s="17"/>
      <c r="H19" s="4"/>
      <c r="I19" s="4"/>
      <c r="J19" s="4"/>
      <c r="K19" s="4"/>
      <c r="L19" s="4"/>
      <c r="M19" s="4"/>
      <c r="N19" s="4"/>
      <c r="O19" s="4"/>
      <c r="P19" s="4"/>
    </row>
    <row r="20" spans="1:16" s="1" customFormat="1" ht="15" customHeight="1" x14ac:dyDescent="0.2">
      <c r="A20" s="3"/>
      <c r="B20" s="9">
        <v>39661</v>
      </c>
      <c r="C20" s="9">
        <v>39813</v>
      </c>
      <c r="D20" s="10" t="s">
        <v>18</v>
      </c>
      <c r="E20" s="18">
        <f>DAYS360(B20,C20)</f>
        <v>150</v>
      </c>
      <c r="F20" s="13">
        <f>+H9</f>
        <v>0</v>
      </c>
      <c r="G20" s="19"/>
      <c r="H20" s="4"/>
      <c r="I20" s="4"/>
      <c r="J20" s="4"/>
      <c r="K20" s="4"/>
      <c r="L20" s="4"/>
      <c r="M20" s="4"/>
      <c r="N20" s="4"/>
      <c r="O20" s="4"/>
      <c r="P20" s="4"/>
    </row>
    <row r="21" spans="1:16" s="1" customFormat="1" ht="15" customHeight="1" x14ac:dyDescent="0.2">
      <c r="A21" s="3"/>
      <c r="B21" s="9">
        <v>39814</v>
      </c>
      <c r="C21" s="9">
        <v>40178</v>
      </c>
      <c r="D21" s="10" t="s">
        <v>18</v>
      </c>
      <c r="E21" s="18">
        <f t="shared" ref="E21:E28" si="2">DAYS360(B21,C21)</f>
        <v>360</v>
      </c>
      <c r="F21" s="13">
        <f t="shared" ref="F21:F28" si="3">+H10</f>
        <v>191750</v>
      </c>
      <c r="G21" s="19"/>
      <c r="H21" s="4"/>
      <c r="I21" s="4"/>
      <c r="J21" s="4"/>
      <c r="K21" s="4"/>
      <c r="L21" s="4"/>
      <c r="M21" s="4"/>
      <c r="N21" s="4"/>
      <c r="O21" s="4"/>
      <c r="P21" s="4"/>
    </row>
    <row r="22" spans="1:16" s="1" customFormat="1" ht="15" customHeight="1" x14ac:dyDescent="0.2">
      <c r="A22" s="3"/>
      <c r="B22" s="9">
        <v>40179</v>
      </c>
      <c r="C22" s="9">
        <v>40543</v>
      </c>
      <c r="D22" s="10" t="s">
        <v>18</v>
      </c>
      <c r="E22" s="18">
        <f t="shared" si="2"/>
        <v>360</v>
      </c>
      <c r="F22" s="13">
        <f t="shared" si="3"/>
        <v>34000</v>
      </c>
      <c r="G22" s="19"/>
      <c r="H22" s="4"/>
      <c r="I22" s="4"/>
      <c r="J22" s="4"/>
      <c r="K22" s="4"/>
      <c r="L22" s="4"/>
      <c r="M22" s="4"/>
      <c r="N22" s="4"/>
      <c r="O22" s="4"/>
      <c r="P22" s="4"/>
    </row>
    <row r="23" spans="1:16" s="1" customFormat="1" ht="15" customHeight="1" x14ac:dyDescent="0.2">
      <c r="A23" s="3"/>
      <c r="B23" s="9">
        <v>40544</v>
      </c>
      <c r="C23" s="9">
        <v>40908</v>
      </c>
      <c r="D23" s="10" t="s">
        <v>18</v>
      </c>
      <c r="E23" s="18">
        <f t="shared" si="2"/>
        <v>360</v>
      </c>
      <c r="F23" s="13">
        <f t="shared" si="3"/>
        <v>53890</v>
      </c>
      <c r="G23" s="19"/>
      <c r="H23" s="4"/>
      <c r="I23" s="4"/>
      <c r="J23" s="4"/>
      <c r="K23" s="4"/>
      <c r="L23" s="4"/>
      <c r="M23" s="4"/>
      <c r="N23" s="4"/>
      <c r="O23" s="4"/>
      <c r="P23" s="4"/>
    </row>
    <row r="24" spans="1:16" s="1" customFormat="1" ht="15" customHeight="1" x14ac:dyDescent="0.2">
      <c r="A24" s="3"/>
      <c r="B24" s="9">
        <v>40909</v>
      </c>
      <c r="C24" s="9">
        <v>41274</v>
      </c>
      <c r="D24" s="10" t="s">
        <v>18</v>
      </c>
      <c r="E24" s="18">
        <f t="shared" si="2"/>
        <v>360</v>
      </c>
      <c r="F24" s="13">
        <f t="shared" si="3"/>
        <v>63410</v>
      </c>
      <c r="G24" s="19"/>
      <c r="H24" s="4"/>
      <c r="I24" s="4"/>
      <c r="J24" s="4"/>
      <c r="K24" s="4"/>
      <c r="L24" s="4"/>
      <c r="M24" s="4"/>
      <c r="N24" s="4"/>
      <c r="O24" s="4"/>
      <c r="P24" s="4"/>
    </row>
    <row r="25" spans="1:16" s="1" customFormat="1" ht="15" customHeight="1" x14ac:dyDescent="0.2">
      <c r="A25" s="3"/>
      <c r="B25" s="9">
        <v>41275</v>
      </c>
      <c r="C25" s="9">
        <v>41639</v>
      </c>
      <c r="D25" s="10" t="s">
        <v>18</v>
      </c>
      <c r="E25" s="18">
        <f t="shared" si="2"/>
        <v>360</v>
      </c>
      <c r="F25" s="13">
        <f t="shared" si="3"/>
        <v>41480</v>
      </c>
      <c r="G25" s="19"/>
      <c r="H25" s="4"/>
      <c r="I25" s="4"/>
      <c r="J25" s="4"/>
      <c r="K25" s="4"/>
      <c r="L25" s="4"/>
      <c r="M25" s="4"/>
      <c r="N25" s="4"/>
      <c r="O25" s="4"/>
      <c r="P25" s="4"/>
    </row>
    <row r="26" spans="1:16" s="1" customFormat="1" ht="15" customHeight="1" x14ac:dyDescent="0.2">
      <c r="A26" s="3"/>
      <c r="B26" s="9">
        <v>41640</v>
      </c>
      <c r="C26" s="9">
        <v>42004</v>
      </c>
      <c r="D26" s="10" t="s">
        <v>18</v>
      </c>
      <c r="E26" s="18">
        <f t="shared" si="2"/>
        <v>360</v>
      </c>
      <c r="F26" s="13">
        <f t="shared" si="3"/>
        <v>48500</v>
      </c>
      <c r="G26" s="19"/>
      <c r="H26" s="4"/>
      <c r="I26" s="4"/>
      <c r="J26" s="4"/>
      <c r="K26" s="4"/>
      <c r="L26" s="4"/>
      <c r="M26" s="4"/>
      <c r="N26" s="4"/>
      <c r="O26" s="4"/>
      <c r="P26" s="4"/>
    </row>
    <row r="27" spans="1:16" s="1" customFormat="1" ht="15" customHeight="1" x14ac:dyDescent="0.2">
      <c r="A27" s="3"/>
      <c r="B27" s="9">
        <v>42005</v>
      </c>
      <c r="C27" s="9">
        <v>42369</v>
      </c>
      <c r="D27" s="10" t="s">
        <v>18</v>
      </c>
      <c r="E27" s="18">
        <f t="shared" si="2"/>
        <v>360</v>
      </c>
      <c r="F27" s="13">
        <f t="shared" si="3"/>
        <v>91500</v>
      </c>
      <c r="G27" s="19"/>
      <c r="H27" s="4"/>
      <c r="I27" s="4"/>
      <c r="J27" s="4"/>
      <c r="K27" s="4"/>
      <c r="L27" s="4"/>
      <c r="M27" s="4"/>
      <c r="N27" s="4"/>
      <c r="O27" s="4"/>
      <c r="P27" s="4"/>
    </row>
    <row r="28" spans="1:16" s="1" customFormat="1" ht="15" customHeight="1" x14ac:dyDescent="0.2">
      <c r="A28" s="3"/>
      <c r="B28" s="9">
        <v>42370</v>
      </c>
      <c r="C28" s="9">
        <v>42734</v>
      </c>
      <c r="D28" s="10" t="s">
        <v>18</v>
      </c>
      <c r="E28" s="18">
        <f t="shared" si="2"/>
        <v>359</v>
      </c>
      <c r="F28" s="13">
        <f t="shared" si="3"/>
        <v>169250</v>
      </c>
      <c r="G28" s="19"/>
      <c r="H28" s="4"/>
      <c r="I28" s="4"/>
      <c r="J28" s="4"/>
      <c r="K28" s="4"/>
      <c r="L28" s="4"/>
      <c r="M28" s="4"/>
      <c r="N28" s="4"/>
      <c r="O28" s="4"/>
      <c r="P28" s="4"/>
    </row>
    <row r="29" spans="1:16" s="1" customFormat="1" ht="15" customHeight="1" x14ac:dyDescent="0.2">
      <c r="A29" s="3"/>
      <c r="B29" s="20" t="s">
        <v>8</v>
      </c>
      <c r="C29" s="20"/>
      <c r="D29" s="20"/>
      <c r="E29" s="20"/>
      <c r="F29" s="21">
        <f>SUM(F20:F28)</f>
        <v>693780</v>
      </c>
      <c r="G29" s="22"/>
      <c r="H29" s="4"/>
      <c r="I29" s="4"/>
      <c r="J29" s="4"/>
      <c r="K29" s="4"/>
      <c r="L29" s="4"/>
      <c r="M29" s="4"/>
      <c r="N29" s="4"/>
      <c r="O29" s="4"/>
      <c r="P29" s="4"/>
    </row>
    <row r="30" spans="1:16" s="1" customFormat="1" ht="15" customHeight="1" x14ac:dyDescent="0.2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5" customHeight="1" x14ac:dyDescent="0.25">
      <c r="A31" s="3"/>
      <c r="B31" s="23" t="s">
        <v>1</v>
      </c>
      <c r="C31" s="23" t="s">
        <v>2</v>
      </c>
      <c r="D31" s="23" t="s">
        <v>5</v>
      </c>
      <c r="E31" s="23" t="s">
        <v>6</v>
      </c>
      <c r="F31" s="24" t="s">
        <v>10</v>
      </c>
      <c r="G31" s="25"/>
      <c r="H31" s="4"/>
      <c r="I31" s="4"/>
      <c r="J31" s="4"/>
      <c r="K31" s="4"/>
      <c r="L31" s="4"/>
      <c r="M31" s="4"/>
      <c r="N31" s="4"/>
      <c r="O31" s="4"/>
      <c r="P31" s="4"/>
    </row>
    <row r="32" spans="1:16" ht="15" customHeight="1" x14ac:dyDescent="0.25">
      <c r="A32" s="3"/>
      <c r="B32" s="9">
        <v>39661</v>
      </c>
      <c r="C32" s="9">
        <v>39813</v>
      </c>
      <c r="D32" s="12">
        <f>+F20</f>
        <v>0</v>
      </c>
      <c r="E32" s="18">
        <f>DAYS360(B32,C32)</f>
        <v>150</v>
      </c>
      <c r="F32" s="26">
        <f>(D32*E32)/360</f>
        <v>0</v>
      </c>
      <c r="G32" s="25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3"/>
      <c r="B33" s="9">
        <v>39814</v>
      </c>
      <c r="C33" s="9">
        <v>40178</v>
      </c>
      <c r="D33" s="12">
        <f t="shared" ref="D33:D40" si="4">+F21</f>
        <v>191750</v>
      </c>
      <c r="E33" s="18">
        <f t="shared" ref="E33:E40" si="5">DAYS360(B33,C33)</f>
        <v>360</v>
      </c>
      <c r="F33" s="26">
        <f t="shared" ref="F33:F40" si="6">(D33*E33)/360</f>
        <v>191750</v>
      </c>
      <c r="G33" s="25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3"/>
      <c r="B34" s="9">
        <v>40179</v>
      </c>
      <c r="C34" s="9">
        <v>40543</v>
      </c>
      <c r="D34" s="12">
        <f t="shared" si="4"/>
        <v>34000</v>
      </c>
      <c r="E34" s="18">
        <f t="shared" si="5"/>
        <v>360</v>
      </c>
      <c r="F34" s="26">
        <f t="shared" si="6"/>
        <v>34000</v>
      </c>
      <c r="G34" s="25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3"/>
      <c r="B35" s="9">
        <v>40544</v>
      </c>
      <c r="C35" s="9">
        <v>40908</v>
      </c>
      <c r="D35" s="12">
        <f t="shared" si="4"/>
        <v>53890</v>
      </c>
      <c r="E35" s="18">
        <f t="shared" si="5"/>
        <v>360</v>
      </c>
      <c r="F35" s="26">
        <f t="shared" si="6"/>
        <v>53890</v>
      </c>
      <c r="G35" s="25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3"/>
      <c r="B36" s="9">
        <v>40909</v>
      </c>
      <c r="C36" s="9">
        <v>41274</v>
      </c>
      <c r="D36" s="12">
        <f t="shared" si="4"/>
        <v>63410</v>
      </c>
      <c r="E36" s="18">
        <f t="shared" si="5"/>
        <v>360</v>
      </c>
      <c r="F36" s="26">
        <f t="shared" si="6"/>
        <v>63410</v>
      </c>
      <c r="G36" s="25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3"/>
      <c r="B37" s="9">
        <v>41275</v>
      </c>
      <c r="C37" s="9">
        <v>41639</v>
      </c>
      <c r="D37" s="12">
        <f t="shared" si="4"/>
        <v>41480</v>
      </c>
      <c r="E37" s="18">
        <f t="shared" si="5"/>
        <v>360</v>
      </c>
      <c r="F37" s="26">
        <f t="shared" si="6"/>
        <v>41480</v>
      </c>
      <c r="G37" s="25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3"/>
      <c r="B38" s="9">
        <v>41640</v>
      </c>
      <c r="C38" s="9">
        <v>42004</v>
      </c>
      <c r="D38" s="12">
        <f t="shared" si="4"/>
        <v>48500</v>
      </c>
      <c r="E38" s="18">
        <f t="shared" si="5"/>
        <v>360</v>
      </c>
      <c r="F38" s="26">
        <f t="shared" si="6"/>
        <v>48500</v>
      </c>
      <c r="G38" s="25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3"/>
      <c r="B39" s="9">
        <v>42005</v>
      </c>
      <c r="C39" s="9">
        <v>42369</v>
      </c>
      <c r="D39" s="12">
        <f t="shared" si="4"/>
        <v>91500</v>
      </c>
      <c r="E39" s="18">
        <f t="shared" si="5"/>
        <v>360</v>
      </c>
      <c r="F39" s="26">
        <f t="shared" si="6"/>
        <v>91500</v>
      </c>
      <c r="G39" s="25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3"/>
      <c r="B40" s="9">
        <v>42370</v>
      </c>
      <c r="C40" s="9">
        <v>42734</v>
      </c>
      <c r="D40" s="12">
        <f t="shared" si="4"/>
        <v>169250</v>
      </c>
      <c r="E40" s="18">
        <f t="shared" si="5"/>
        <v>359</v>
      </c>
      <c r="F40" s="26">
        <f t="shared" si="6"/>
        <v>168779.86111111112</v>
      </c>
      <c r="G40" s="25"/>
      <c r="H40" s="4"/>
      <c r="I40" s="4"/>
      <c r="J40" s="4"/>
      <c r="K40" s="4"/>
      <c r="L40" s="4"/>
      <c r="M40" s="4"/>
      <c r="N40" s="4"/>
      <c r="O40" s="4"/>
      <c r="P40" s="4"/>
    </row>
    <row r="41" spans="1:16" ht="15" customHeight="1" x14ac:dyDescent="0.25">
      <c r="A41" s="3"/>
      <c r="B41" s="20" t="s">
        <v>8</v>
      </c>
      <c r="C41" s="20"/>
      <c r="D41" s="20"/>
      <c r="E41" s="20"/>
      <c r="F41" s="27">
        <f>SUM(F32:F40)</f>
        <v>693309.86111111112</v>
      </c>
      <c r="G41" s="25"/>
      <c r="H41" s="4"/>
      <c r="I41" s="4"/>
      <c r="J41" s="4"/>
      <c r="K41" s="4"/>
      <c r="L41" s="4"/>
      <c r="M41" s="4"/>
      <c r="N41" s="4"/>
      <c r="O41" s="4"/>
      <c r="P41" s="4"/>
    </row>
    <row r="42" spans="1:16" ht="15" customHeight="1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5" customHeight="1" x14ac:dyDescent="0.25">
      <c r="A43" s="3"/>
      <c r="B43" s="23" t="s">
        <v>1</v>
      </c>
      <c r="C43" s="23" t="s">
        <v>2</v>
      </c>
      <c r="D43" s="23" t="s">
        <v>5</v>
      </c>
      <c r="E43" s="23" t="s">
        <v>6</v>
      </c>
      <c r="F43" s="24" t="s">
        <v>11</v>
      </c>
      <c r="G43" s="25"/>
      <c r="H43" s="4"/>
      <c r="I43" s="4"/>
      <c r="J43" s="4"/>
      <c r="K43" s="4"/>
      <c r="L43" s="4"/>
      <c r="M43" s="4"/>
      <c r="N43" s="4"/>
      <c r="O43" s="4"/>
      <c r="P43" s="4"/>
    </row>
    <row r="44" spans="1:16" ht="14.25" customHeight="1" x14ac:dyDescent="0.25">
      <c r="A44" s="3"/>
      <c r="B44" s="9">
        <v>39661</v>
      </c>
      <c r="C44" s="9">
        <v>39813</v>
      </c>
      <c r="D44" s="12">
        <f>+F20</f>
        <v>0</v>
      </c>
      <c r="E44" s="18">
        <f>DAYS360(B44,C44)</f>
        <v>150</v>
      </c>
      <c r="F44" s="28">
        <f>(D44*E44)/360</f>
        <v>0</v>
      </c>
      <c r="G44" s="25"/>
      <c r="H44" s="4"/>
      <c r="I44" s="4"/>
      <c r="J44" s="4"/>
      <c r="K44" s="4"/>
      <c r="L44" s="4"/>
      <c r="M44" s="4"/>
      <c r="N44" s="4"/>
      <c r="O44" s="4"/>
      <c r="P44" s="4"/>
    </row>
    <row r="45" spans="1:16" ht="14.25" customHeight="1" x14ac:dyDescent="0.25">
      <c r="A45" s="3"/>
      <c r="B45" s="9">
        <v>39814</v>
      </c>
      <c r="C45" s="9">
        <v>40178</v>
      </c>
      <c r="D45" s="12">
        <f t="shared" ref="D45:D52" si="7">+F21</f>
        <v>191750</v>
      </c>
      <c r="E45" s="18">
        <f t="shared" ref="E45:E52" si="8">DAYS360(B45,C45)</f>
        <v>360</v>
      </c>
      <c r="F45" s="28">
        <f t="shared" ref="F45:F52" si="9">(D45*E45)/360</f>
        <v>191750</v>
      </c>
      <c r="G45" s="25"/>
      <c r="H45" s="4"/>
      <c r="I45" s="4"/>
      <c r="J45" s="4"/>
      <c r="K45" s="4"/>
      <c r="L45" s="4"/>
      <c r="M45" s="4"/>
      <c r="N45" s="4"/>
      <c r="O45" s="4"/>
      <c r="P45" s="4"/>
    </row>
    <row r="46" spans="1:16" ht="14.25" customHeight="1" x14ac:dyDescent="0.25">
      <c r="A46" s="3"/>
      <c r="B46" s="9">
        <v>40179</v>
      </c>
      <c r="C46" s="9">
        <v>40543</v>
      </c>
      <c r="D46" s="12">
        <f t="shared" si="7"/>
        <v>34000</v>
      </c>
      <c r="E46" s="18">
        <f t="shared" si="8"/>
        <v>360</v>
      </c>
      <c r="F46" s="28">
        <f t="shared" si="9"/>
        <v>34000</v>
      </c>
      <c r="G46" s="25"/>
      <c r="H46" s="4"/>
      <c r="I46" s="4"/>
      <c r="J46" s="4"/>
      <c r="K46" s="4"/>
      <c r="L46" s="4"/>
      <c r="M46" s="4"/>
      <c r="N46" s="4"/>
      <c r="O46" s="4"/>
      <c r="P46" s="4"/>
    </row>
    <row r="47" spans="1:16" ht="14.25" customHeight="1" x14ac:dyDescent="0.25">
      <c r="A47" s="3"/>
      <c r="B47" s="9">
        <v>40544</v>
      </c>
      <c r="C47" s="9">
        <v>40908</v>
      </c>
      <c r="D47" s="12">
        <f t="shared" si="7"/>
        <v>53890</v>
      </c>
      <c r="E47" s="18">
        <f t="shared" si="8"/>
        <v>360</v>
      </c>
      <c r="F47" s="28">
        <f t="shared" si="9"/>
        <v>53890</v>
      </c>
      <c r="G47" s="25"/>
      <c r="H47" s="4"/>
      <c r="I47" s="4"/>
      <c r="J47" s="4"/>
      <c r="K47" s="4"/>
      <c r="L47" s="4"/>
      <c r="M47" s="4"/>
      <c r="N47" s="4"/>
      <c r="O47" s="4"/>
      <c r="P47" s="4"/>
    </row>
    <row r="48" spans="1:16" ht="14.25" customHeight="1" x14ac:dyDescent="0.25">
      <c r="A48" s="3"/>
      <c r="B48" s="9">
        <v>40909</v>
      </c>
      <c r="C48" s="9">
        <v>41274</v>
      </c>
      <c r="D48" s="12">
        <f t="shared" si="7"/>
        <v>63410</v>
      </c>
      <c r="E48" s="18">
        <f t="shared" si="8"/>
        <v>360</v>
      </c>
      <c r="F48" s="28">
        <f t="shared" si="9"/>
        <v>63410</v>
      </c>
      <c r="G48" s="25"/>
      <c r="H48" s="4"/>
      <c r="I48" s="4"/>
      <c r="J48" s="4"/>
      <c r="K48" s="4"/>
      <c r="L48" s="4"/>
      <c r="M48" s="4"/>
      <c r="N48" s="4"/>
      <c r="O48" s="4"/>
      <c r="P48" s="4"/>
    </row>
    <row r="49" spans="1:16" s="1" customFormat="1" ht="15" customHeight="1" x14ac:dyDescent="0.2">
      <c r="A49" s="3"/>
      <c r="B49" s="9">
        <v>41275</v>
      </c>
      <c r="C49" s="9">
        <v>41639</v>
      </c>
      <c r="D49" s="12">
        <f t="shared" si="7"/>
        <v>41480</v>
      </c>
      <c r="E49" s="18">
        <f t="shared" si="8"/>
        <v>360</v>
      </c>
      <c r="F49" s="28">
        <f t="shared" si="9"/>
        <v>41480</v>
      </c>
      <c r="G49" s="25"/>
      <c r="H49" s="4"/>
      <c r="I49" s="4"/>
      <c r="J49" s="4"/>
      <c r="K49" s="4"/>
      <c r="L49" s="4"/>
      <c r="M49" s="4"/>
      <c r="N49" s="4"/>
      <c r="O49" s="4"/>
      <c r="P49" s="4"/>
    </row>
    <row r="50" spans="1:16" s="1" customFormat="1" ht="15" customHeight="1" x14ac:dyDescent="0.2">
      <c r="A50" s="3"/>
      <c r="B50" s="9">
        <v>41640</v>
      </c>
      <c r="C50" s="9">
        <v>42004</v>
      </c>
      <c r="D50" s="12">
        <f t="shared" si="7"/>
        <v>48500</v>
      </c>
      <c r="E50" s="18">
        <f t="shared" si="8"/>
        <v>360</v>
      </c>
      <c r="F50" s="28">
        <f t="shared" si="9"/>
        <v>48500</v>
      </c>
      <c r="G50" s="25"/>
      <c r="H50" s="4"/>
      <c r="I50" s="4"/>
      <c r="J50" s="4"/>
      <c r="K50" s="4"/>
      <c r="L50" s="4"/>
      <c r="M50" s="4"/>
      <c r="N50" s="4"/>
      <c r="O50" s="4"/>
      <c r="P50" s="4"/>
    </row>
    <row r="51" spans="1:16" s="1" customFormat="1" ht="15" customHeight="1" x14ac:dyDescent="0.2">
      <c r="A51" s="3"/>
      <c r="B51" s="9">
        <v>42005</v>
      </c>
      <c r="C51" s="9">
        <v>42369</v>
      </c>
      <c r="D51" s="12">
        <f t="shared" si="7"/>
        <v>91500</v>
      </c>
      <c r="E51" s="18">
        <f t="shared" si="8"/>
        <v>360</v>
      </c>
      <c r="F51" s="28">
        <f t="shared" si="9"/>
        <v>91500</v>
      </c>
      <c r="G51" s="25"/>
      <c r="H51" s="4"/>
      <c r="I51" s="4"/>
      <c r="J51" s="4"/>
      <c r="K51" s="4"/>
      <c r="L51" s="4"/>
      <c r="M51" s="4"/>
      <c r="N51" s="4"/>
      <c r="O51" s="4"/>
      <c r="P51" s="4"/>
    </row>
    <row r="52" spans="1:16" s="1" customFormat="1" ht="15" customHeight="1" x14ac:dyDescent="0.2">
      <c r="A52" s="3"/>
      <c r="B52" s="9">
        <v>42370</v>
      </c>
      <c r="C52" s="9">
        <v>42734</v>
      </c>
      <c r="D52" s="12">
        <f t="shared" si="7"/>
        <v>169250</v>
      </c>
      <c r="E52" s="18">
        <f t="shared" si="8"/>
        <v>359</v>
      </c>
      <c r="F52" s="28">
        <f t="shared" si="9"/>
        <v>168779.86111111112</v>
      </c>
      <c r="G52" s="25"/>
      <c r="H52" s="4"/>
      <c r="I52" s="4"/>
      <c r="J52" s="4"/>
      <c r="K52" s="4"/>
      <c r="L52" s="4"/>
      <c r="M52" s="4"/>
      <c r="N52" s="4"/>
      <c r="O52" s="4"/>
      <c r="P52" s="4"/>
    </row>
    <row r="53" spans="1:16" s="1" customFormat="1" ht="15" customHeight="1" x14ac:dyDescent="0.2">
      <c r="A53" s="3"/>
      <c r="B53" s="20" t="s">
        <v>8</v>
      </c>
      <c r="C53" s="20"/>
      <c r="D53" s="20"/>
      <c r="E53" s="20"/>
      <c r="F53" s="27">
        <f>SUM(F44:F52)</f>
        <v>693309.86111111112</v>
      </c>
      <c r="G53" s="25"/>
      <c r="H53" s="4"/>
      <c r="I53" s="4"/>
      <c r="J53" s="4"/>
      <c r="K53" s="4"/>
      <c r="L53" s="4"/>
      <c r="M53" s="4"/>
      <c r="N53" s="4"/>
      <c r="O53" s="4"/>
      <c r="P53" s="4"/>
    </row>
    <row r="54" spans="1:16" s="1" customFormat="1" ht="12" customHeight="1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s="1" customFormat="1" ht="12" customHeight="1" x14ac:dyDescent="0.2">
      <c r="A55" s="3"/>
      <c r="B55" s="23" t="s">
        <v>1</v>
      </c>
      <c r="C55" s="23" t="s">
        <v>2</v>
      </c>
      <c r="D55" s="23" t="s">
        <v>11</v>
      </c>
      <c r="E55" s="23" t="s">
        <v>6</v>
      </c>
      <c r="F55" s="24" t="s">
        <v>12</v>
      </c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s="1" customFormat="1" ht="12" customHeight="1" x14ac:dyDescent="0.2">
      <c r="A56" s="3"/>
      <c r="B56" s="9">
        <v>39661</v>
      </c>
      <c r="C56" s="9">
        <v>39813</v>
      </c>
      <c r="D56" s="28">
        <f>+F44</f>
        <v>0</v>
      </c>
      <c r="E56" s="18">
        <f>DAYS360(B56,C56)</f>
        <v>150</v>
      </c>
      <c r="F56" s="18">
        <f>(D56*E56*0.12)/360</f>
        <v>0</v>
      </c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s="1" customFormat="1" ht="12" customHeight="1" x14ac:dyDescent="0.2">
      <c r="A57" s="3"/>
      <c r="B57" s="9">
        <v>39814</v>
      </c>
      <c r="C57" s="9">
        <v>40178</v>
      </c>
      <c r="D57" s="28">
        <f t="shared" ref="D57:D64" si="10">+F45</f>
        <v>191750</v>
      </c>
      <c r="E57" s="18">
        <f t="shared" ref="E57:E64" si="11">DAYS360(B57,C57)</f>
        <v>360</v>
      </c>
      <c r="F57" s="18">
        <f>(D57*E57*0.24)/360</f>
        <v>46020</v>
      </c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s="1" customFormat="1" ht="12" customHeight="1" x14ac:dyDescent="0.2">
      <c r="A58" s="3"/>
      <c r="B58" s="9">
        <v>40179</v>
      </c>
      <c r="C58" s="9">
        <v>40543</v>
      </c>
      <c r="D58" s="28">
        <f t="shared" si="10"/>
        <v>34000</v>
      </c>
      <c r="E58" s="18">
        <f t="shared" si="11"/>
        <v>360</v>
      </c>
      <c r="F58" s="18">
        <f t="shared" ref="F58:F64" si="12">(D58*E58*0.24)/360</f>
        <v>8160</v>
      </c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s="1" customFormat="1" ht="12" customHeight="1" x14ac:dyDescent="0.2">
      <c r="A59" s="3"/>
      <c r="B59" s="9">
        <v>40544</v>
      </c>
      <c r="C59" s="9">
        <v>40908</v>
      </c>
      <c r="D59" s="28">
        <f t="shared" si="10"/>
        <v>53890</v>
      </c>
      <c r="E59" s="18">
        <f t="shared" si="11"/>
        <v>360</v>
      </c>
      <c r="F59" s="18">
        <f t="shared" si="12"/>
        <v>12933.6</v>
      </c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s="1" customFormat="1" ht="12" customHeight="1" x14ac:dyDescent="0.2">
      <c r="A60" s="3"/>
      <c r="B60" s="9">
        <v>40909</v>
      </c>
      <c r="C60" s="9">
        <v>41274</v>
      </c>
      <c r="D60" s="28">
        <f t="shared" si="10"/>
        <v>63410</v>
      </c>
      <c r="E60" s="18">
        <f t="shared" si="11"/>
        <v>360</v>
      </c>
      <c r="F60" s="18">
        <f t="shared" si="12"/>
        <v>15218.4</v>
      </c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s="1" customFormat="1" ht="12" customHeight="1" x14ac:dyDescent="0.2">
      <c r="A61" s="3"/>
      <c r="B61" s="9">
        <v>41275</v>
      </c>
      <c r="C61" s="9">
        <v>41639</v>
      </c>
      <c r="D61" s="28">
        <f t="shared" si="10"/>
        <v>41480</v>
      </c>
      <c r="E61" s="18">
        <f t="shared" si="11"/>
        <v>360</v>
      </c>
      <c r="F61" s="18">
        <f t="shared" si="12"/>
        <v>9955.2000000000007</v>
      </c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s="1" customFormat="1" ht="12" customHeight="1" x14ac:dyDescent="0.2">
      <c r="A62" s="3"/>
      <c r="B62" s="9">
        <v>41640</v>
      </c>
      <c r="C62" s="9">
        <v>42004</v>
      </c>
      <c r="D62" s="28">
        <f t="shared" si="10"/>
        <v>48500</v>
      </c>
      <c r="E62" s="18">
        <f t="shared" si="11"/>
        <v>360</v>
      </c>
      <c r="F62" s="18">
        <f t="shared" si="12"/>
        <v>11640</v>
      </c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s="1" customFormat="1" ht="12" customHeight="1" x14ac:dyDescent="0.2">
      <c r="A63" s="3"/>
      <c r="B63" s="9">
        <v>42005</v>
      </c>
      <c r="C63" s="9">
        <v>42369</v>
      </c>
      <c r="D63" s="28">
        <f t="shared" si="10"/>
        <v>91500</v>
      </c>
      <c r="E63" s="18">
        <f t="shared" si="11"/>
        <v>360</v>
      </c>
      <c r="F63" s="18">
        <f t="shared" si="12"/>
        <v>21960</v>
      </c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3.5" customHeight="1" x14ac:dyDescent="0.25">
      <c r="A64" s="3"/>
      <c r="B64" s="9">
        <v>42370</v>
      </c>
      <c r="C64" s="9">
        <v>42734</v>
      </c>
      <c r="D64" s="28">
        <f t="shared" si="10"/>
        <v>168779.86111111112</v>
      </c>
      <c r="E64" s="18">
        <f t="shared" si="11"/>
        <v>359</v>
      </c>
      <c r="F64" s="18">
        <f t="shared" si="12"/>
        <v>40394.64675925926</v>
      </c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s="1" customFormat="1" ht="12.75" x14ac:dyDescent="0.2">
      <c r="A65" s="3"/>
      <c r="B65" s="20" t="s">
        <v>8</v>
      </c>
      <c r="C65" s="20"/>
      <c r="D65" s="20"/>
      <c r="E65" s="20"/>
      <c r="F65" s="27">
        <f>SUM(F56:F64)</f>
        <v>166281.84675925926</v>
      </c>
      <c r="G65" s="29"/>
      <c r="H65" s="4"/>
      <c r="I65" s="4"/>
      <c r="J65" s="4"/>
      <c r="K65" s="4"/>
      <c r="L65" s="4"/>
      <c r="M65" s="4"/>
      <c r="N65" s="4"/>
      <c r="O65" s="4"/>
      <c r="P65" s="4"/>
    </row>
    <row r="66" spans="1:16" s="1" customFormat="1" ht="12.75" x14ac:dyDescent="0.2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s="1" customFormat="1" ht="12.75" x14ac:dyDescent="0.2">
      <c r="A67" s="3"/>
      <c r="B67" s="23" t="s">
        <v>1</v>
      </c>
      <c r="C67" s="23" t="s">
        <v>2</v>
      </c>
      <c r="D67" s="23" t="s">
        <v>5</v>
      </c>
      <c r="E67" s="23" t="s">
        <v>6</v>
      </c>
      <c r="F67" s="24" t="s">
        <v>13</v>
      </c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s="1" customFormat="1" ht="12.75" x14ac:dyDescent="0.2">
      <c r="A68" s="3"/>
      <c r="B68" s="9">
        <v>39661</v>
      </c>
      <c r="C68" s="9">
        <v>42734</v>
      </c>
      <c r="D68" s="30">
        <f>+D64</f>
        <v>168779.86111111112</v>
      </c>
      <c r="E68" s="18">
        <f>DAYS360(B68,C68)</f>
        <v>3029</v>
      </c>
      <c r="F68" s="18">
        <f>(D68*E68)/720</f>
        <v>710047.49903549382</v>
      </c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s="1" customFormat="1" ht="12.75" x14ac:dyDescent="0.2">
      <c r="A69" s="3"/>
      <c r="B69" s="20" t="s">
        <v>8</v>
      </c>
      <c r="C69" s="20"/>
      <c r="D69" s="20"/>
      <c r="E69" s="20"/>
      <c r="F69" s="27">
        <f>SUM(F68)</f>
        <v>710047.49903549382</v>
      </c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25">
      <c r="A71" s="3"/>
      <c r="B71" s="31" t="s">
        <v>14</v>
      </c>
      <c r="C71" s="32"/>
      <c r="D71" s="32"/>
      <c r="E71" s="32"/>
      <c r="F71" s="33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25">
      <c r="A72" s="3"/>
      <c r="B72" s="23" t="s">
        <v>1</v>
      </c>
      <c r="C72" s="23" t="s">
        <v>2</v>
      </c>
      <c r="D72" s="23" t="s">
        <v>9</v>
      </c>
      <c r="E72" s="23" t="s">
        <v>6</v>
      </c>
      <c r="F72" s="34" t="s">
        <v>15</v>
      </c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x14ac:dyDescent="0.25">
      <c r="A73" s="3"/>
      <c r="B73" s="35">
        <v>39859</v>
      </c>
      <c r="C73" s="35">
        <v>40223</v>
      </c>
      <c r="D73" s="30">
        <f>+G10</f>
        <v>2691750</v>
      </c>
      <c r="E73" s="26">
        <f>DAYS360(B73,C73)+1</f>
        <v>360</v>
      </c>
      <c r="F73" s="26">
        <f>(D73/30)*E73</f>
        <v>32301000</v>
      </c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25">
      <c r="A74" s="3"/>
      <c r="B74" s="35">
        <v>40224</v>
      </c>
      <c r="C74" s="35">
        <v>40588</v>
      </c>
      <c r="D74" s="30">
        <f t="shared" ref="D74:D80" si="13">+G11</f>
        <v>1734000</v>
      </c>
      <c r="E74" s="26">
        <f t="shared" ref="E74:E80" si="14">DAYS360(B74,C74)+1</f>
        <v>360</v>
      </c>
      <c r="F74" s="26">
        <f t="shared" ref="F74:F80" si="15">(D74/30)*E74</f>
        <v>20808000</v>
      </c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25">
      <c r="A75" s="3"/>
      <c r="B75" s="35">
        <v>40589</v>
      </c>
      <c r="C75" s="35">
        <v>40953</v>
      </c>
      <c r="D75" s="30">
        <f t="shared" si="13"/>
        <v>1753890</v>
      </c>
      <c r="E75" s="26">
        <f t="shared" si="14"/>
        <v>360</v>
      </c>
      <c r="F75" s="26">
        <f t="shared" si="15"/>
        <v>21046680</v>
      </c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x14ac:dyDescent="0.25">
      <c r="A76" s="3"/>
      <c r="B76" s="35">
        <v>40954</v>
      </c>
      <c r="C76" s="35">
        <v>41319</v>
      </c>
      <c r="D76" s="30">
        <f t="shared" si="13"/>
        <v>1763410</v>
      </c>
      <c r="E76" s="26">
        <f t="shared" si="14"/>
        <v>360</v>
      </c>
      <c r="F76" s="26">
        <f t="shared" si="15"/>
        <v>21160920</v>
      </c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x14ac:dyDescent="0.25">
      <c r="A77" s="3"/>
      <c r="B77" s="35">
        <v>41320</v>
      </c>
      <c r="C77" s="35">
        <v>41684</v>
      </c>
      <c r="D77" s="30">
        <f t="shared" si="13"/>
        <v>1741480</v>
      </c>
      <c r="E77" s="26">
        <f t="shared" si="14"/>
        <v>360</v>
      </c>
      <c r="F77" s="26">
        <f t="shared" si="15"/>
        <v>20897760</v>
      </c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x14ac:dyDescent="0.25">
      <c r="A78" s="3"/>
      <c r="B78" s="35">
        <v>41685</v>
      </c>
      <c r="C78" s="35">
        <v>42049</v>
      </c>
      <c r="D78" s="30">
        <f t="shared" si="13"/>
        <v>2548500</v>
      </c>
      <c r="E78" s="26">
        <f t="shared" si="14"/>
        <v>360</v>
      </c>
      <c r="F78" s="26">
        <f t="shared" si="15"/>
        <v>30582000</v>
      </c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x14ac:dyDescent="0.25">
      <c r="A79" s="3"/>
      <c r="B79" s="35">
        <v>42050</v>
      </c>
      <c r="C79" s="35">
        <v>42414</v>
      </c>
      <c r="D79" s="30">
        <f t="shared" si="13"/>
        <v>2591500</v>
      </c>
      <c r="E79" s="26">
        <f t="shared" si="14"/>
        <v>360</v>
      </c>
      <c r="F79" s="26">
        <f t="shared" si="15"/>
        <v>31098000</v>
      </c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25">
      <c r="A80" s="3"/>
      <c r="B80" s="35">
        <v>42415</v>
      </c>
      <c r="C80" s="35">
        <v>42734</v>
      </c>
      <c r="D80" s="30">
        <f t="shared" si="13"/>
        <v>2669250</v>
      </c>
      <c r="E80" s="26">
        <f t="shared" si="14"/>
        <v>316</v>
      </c>
      <c r="F80" s="26">
        <f t="shared" si="15"/>
        <v>28116100</v>
      </c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x14ac:dyDescent="0.25">
      <c r="A81" s="3"/>
      <c r="B81" s="20" t="s">
        <v>8</v>
      </c>
      <c r="C81" s="20"/>
      <c r="D81" s="20"/>
      <c r="E81" s="20"/>
      <c r="F81" s="27">
        <f>SUM(F73:F80)</f>
        <v>206010460</v>
      </c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x14ac:dyDescent="0.25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x14ac:dyDescent="0.25">
      <c r="A83" s="3"/>
      <c r="B83" s="36" t="s">
        <v>21</v>
      </c>
      <c r="C83" s="36"/>
      <c r="D83" s="36"/>
      <c r="E83" s="36"/>
      <c r="F83" s="36"/>
      <c r="G83" s="36"/>
      <c r="H83" s="36"/>
      <c r="I83" s="36"/>
      <c r="J83" s="4"/>
      <c r="K83" s="4"/>
      <c r="L83" s="4"/>
      <c r="M83" s="4"/>
      <c r="N83" s="4"/>
      <c r="O83" s="4"/>
      <c r="P83" s="4"/>
    </row>
    <row r="84" spans="1:16" x14ac:dyDescent="0.25">
      <c r="A84" s="3"/>
      <c r="B84" s="37"/>
      <c r="C84" s="37"/>
      <c r="D84" s="37"/>
      <c r="E84" s="38" t="s">
        <v>22</v>
      </c>
      <c r="F84" s="38" t="s">
        <v>23</v>
      </c>
      <c r="G84" s="38" t="s">
        <v>24</v>
      </c>
      <c r="H84" s="39" t="s">
        <v>25</v>
      </c>
      <c r="I84" s="39"/>
      <c r="J84" s="4"/>
      <c r="K84" s="4"/>
      <c r="L84" s="4"/>
      <c r="M84" s="4"/>
      <c r="N84" s="4"/>
      <c r="O84" s="4"/>
      <c r="P84" s="4"/>
    </row>
    <row r="85" spans="1:16" x14ac:dyDescent="0.25">
      <c r="A85" s="3"/>
      <c r="B85" s="40" t="s">
        <v>26</v>
      </c>
      <c r="C85" s="40"/>
      <c r="D85" s="40"/>
      <c r="E85" s="41">
        <v>2016</v>
      </c>
      <c r="F85" s="41">
        <v>12</v>
      </c>
      <c r="G85" s="42">
        <v>30</v>
      </c>
      <c r="H85" s="43" t="s">
        <v>27</v>
      </c>
      <c r="I85" s="44" t="s">
        <v>28</v>
      </c>
      <c r="J85" s="4"/>
      <c r="K85" s="4"/>
      <c r="L85" s="4"/>
      <c r="M85" s="4"/>
      <c r="N85" s="4"/>
      <c r="O85" s="4"/>
      <c r="P85" s="4"/>
    </row>
    <row r="86" spans="1:16" x14ac:dyDescent="0.25">
      <c r="A86" s="3"/>
      <c r="B86" s="40" t="s">
        <v>29</v>
      </c>
      <c r="C86" s="40"/>
      <c r="D86" s="40"/>
      <c r="E86" s="45">
        <v>2008</v>
      </c>
      <c r="F86" s="45">
        <v>8</v>
      </c>
      <c r="G86" s="46">
        <v>1</v>
      </c>
      <c r="H86" s="47">
        <f>(E85-E86)*360+(F85-F86)*30+(G85-G86+1)</f>
        <v>3030</v>
      </c>
      <c r="I86" s="48">
        <f>H86/360</f>
        <v>8.4166666666666661</v>
      </c>
      <c r="J86" s="4"/>
      <c r="K86" s="4"/>
      <c r="L86" s="4"/>
      <c r="M86" s="4"/>
      <c r="N86" s="4"/>
      <c r="O86" s="4"/>
      <c r="P86" s="4"/>
    </row>
    <row r="87" spans="1:16" x14ac:dyDescent="0.25">
      <c r="A87" s="3"/>
      <c r="B87" s="40" t="s">
        <v>30</v>
      </c>
      <c r="C87" s="40"/>
      <c r="D87" s="40"/>
      <c r="E87" s="49">
        <f>+D80</f>
        <v>2669250</v>
      </c>
      <c r="F87" s="50"/>
      <c r="G87" s="50"/>
      <c r="H87" s="50"/>
      <c r="I87" s="51"/>
      <c r="J87" s="4"/>
      <c r="K87" s="4"/>
      <c r="L87" s="4"/>
      <c r="M87" s="4"/>
      <c r="N87" s="4"/>
      <c r="O87" s="4"/>
      <c r="P87" s="4"/>
    </row>
    <row r="88" spans="1:16" x14ac:dyDescent="0.25">
      <c r="A88" s="3"/>
      <c r="B88" s="40" t="s">
        <v>31</v>
      </c>
      <c r="C88" s="40"/>
      <c r="D88" s="40"/>
      <c r="E88" s="52">
        <f>E87/30</f>
        <v>88975</v>
      </c>
      <c r="F88" s="52"/>
      <c r="G88" s="52"/>
      <c r="H88" s="52"/>
      <c r="I88" s="52"/>
      <c r="J88" s="4"/>
      <c r="K88" s="4"/>
      <c r="L88" s="4"/>
      <c r="M88" s="4"/>
      <c r="N88" s="4"/>
      <c r="O88" s="4"/>
      <c r="P88" s="4"/>
    </row>
    <row r="89" spans="1:16" x14ac:dyDescent="0.25">
      <c r="A89" s="3"/>
      <c r="B89" s="40" t="s">
        <v>32</v>
      </c>
      <c r="C89" s="40"/>
      <c r="D89" s="40"/>
      <c r="E89" s="52">
        <f>E87</f>
        <v>2669250</v>
      </c>
      <c r="F89" s="52"/>
      <c r="G89" s="52"/>
      <c r="H89" s="52"/>
      <c r="I89" s="52"/>
      <c r="J89" s="4"/>
      <c r="K89" s="4"/>
      <c r="L89" s="4"/>
      <c r="M89" s="4"/>
      <c r="N89" s="4"/>
      <c r="O89" s="4"/>
      <c r="P89" s="4"/>
    </row>
    <row r="90" spans="1:16" x14ac:dyDescent="0.25">
      <c r="A90" s="3"/>
      <c r="B90" s="40" t="s">
        <v>33</v>
      </c>
      <c r="C90" s="40"/>
      <c r="D90" s="40"/>
      <c r="E90" s="53">
        <f>I86-1</f>
        <v>7.4166666666666661</v>
      </c>
      <c r="F90" s="52">
        <f>E90*20*E88</f>
        <v>13197958.333333332</v>
      </c>
      <c r="G90" s="52"/>
      <c r="H90" s="52"/>
      <c r="I90" s="52"/>
      <c r="J90" s="4"/>
      <c r="K90" s="4"/>
      <c r="L90" s="4"/>
      <c r="M90" s="4"/>
      <c r="N90" s="4"/>
      <c r="O90" s="4"/>
      <c r="P90" s="4"/>
    </row>
    <row r="91" spans="1:16" x14ac:dyDescent="0.25">
      <c r="A91" s="3"/>
      <c r="B91" s="54" t="s">
        <v>34</v>
      </c>
      <c r="C91" s="54"/>
      <c r="D91" s="54"/>
      <c r="E91" s="55"/>
      <c r="F91" s="56">
        <f>SUM(E89:F90)</f>
        <v>15867215.749999998</v>
      </c>
      <c r="G91" s="56"/>
      <c r="H91" s="56"/>
      <c r="I91" s="56"/>
      <c r="J91" s="4"/>
      <c r="K91" s="4"/>
      <c r="L91" s="4"/>
      <c r="M91" s="4"/>
      <c r="N91" s="4"/>
      <c r="O91" s="4"/>
      <c r="P91" s="4"/>
    </row>
    <row r="92" spans="1:16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x14ac:dyDescent="0.25">
      <c r="A93" s="3"/>
      <c r="B93" s="36" t="s">
        <v>35</v>
      </c>
      <c r="C93" s="36"/>
      <c r="D93" s="36"/>
      <c r="E93" s="36"/>
      <c r="F93" s="36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x14ac:dyDescent="0.25">
      <c r="A94" s="3"/>
      <c r="B94" s="57" t="s">
        <v>36</v>
      </c>
      <c r="C94" s="57"/>
      <c r="D94" s="57" t="s">
        <v>37</v>
      </c>
      <c r="E94" s="57"/>
      <c r="F94" s="15" t="s">
        <v>38</v>
      </c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x14ac:dyDescent="0.25">
      <c r="A95" s="3"/>
      <c r="B95" s="58">
        <f>+E88</f>
        <v>88975</v>
      </c>
      <c r="C95" s="59"/>
      <c r="D95" s="60">
        <v>720</v>
      </c>
      <c r="E95" s="60"/>
      <c r="F95" s="61">
        <f>B95*D95</f>
        <v>64062000</v>
      </c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x14ac:dyDescent="0.25">
      <c r="A97" s="3"/>
      <c r="B97" s="62" t="s">
        <v>16</v>
      </c>
      <c r="C97" s="62"/>
      <c r="D97" s="62"/>
      <c r="E97" s="62"/>
      <c r="F97" s="63"/>
      <c r="G97" s="64">
        <f>F29+F41+F53+F65+F69+F81+F91+F95</f>
        <v>288896404.81801701</v>
      </c>
      <c r="H97" s="4"/>
      <c r="I97" s="4"/>
      <c r="J97" s="4"/>
      <c r="K97" s="4"/>
      <c r="L97" s="4"/>
      <c r="M97" s="4"/>
      <c r="N97" s="4"/>
      <c r="O97" s="4"/>
      <c r="P97" s="4"/>
    </row>
    <row r="98" spans="1:16" x14ac:dyDescent="0.25">
      <c r="A98" s="2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</sheetData>
  <mergeCells count="31">
    <mergeCell ref="B94:C94"/>
    <mergeCell ref="D94:E94"/>
    <mergeCell ref="B95:C95"/>
    <mergeCell ref="D95:E95"/>
    <mergeCell ref="B90:D90"/>
    <mergeCell ref="F90:I90"/>
    <mergeCell ref="B91:D91"/>
    <mergeCell ref="F91:I91"/>
    <mergeCell ref="B93:F93"/>
    <mergeCell ref="K8:N17"/>
    <mergeCell ref="B81:E81"/>
    <mergeCell ref="B53:E53"/>
    <mergeCell ref="B65:E65"/>
    <mergeCell ref="B69:E69"/>
    <mergeCell ref="B71:F71"/>
    <mergeCell ref="B97:E97"/>
    <mergeCell ref="B29:E29"/>
    <mergeCell ref="B7:H7"/>
    <mergeCell ref="B5:G5"/>
    <mergeCell ref="B41:E41"/>
    <mergeCell ref="B83:I83"/>
    <mergeCell ref="B84:D84"/>
    <mergeCell ref="H84:I84"/>
    <mergeCell ref="B85:D85"/>
    <mergeCell ref="B86:D86"/>
    <mergeCell ref="B87:D87"/>
    <mergeCell ref="E87:I87"/>
    <mergeCell ref="B88:D88"/>
    <mergeCell ref="E88:I88"/>
    <mergeCell ref="B89:D89"/>
    <mergeCell ref="E89:I8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ECD5-550D-4F46-A73F-206542610D6D}">
  <dimension ref="B2:O55"/>
  <sheetViews>
    <sheetView zoomScale="90" zoomScaleNormal="90" workbookViewId="0">
      <selection activeCell="J9" sqref="J9"/>
    </sheetView>
  </sheetViews>
  <sheetFormatPr baseColWidth="10" defaultColWidth="11.42578125" defaultRowHeight="15" x14ac:dyDescent="0.25"/>
  <cols>
    <col min="4" max="4" width="17.42578125" customWidth="1"/>
    <col min="5" max="5" width="14.7109375" customWidth="1"/>
    <col min="6" max="6" width="15.28515625" customWidth="1"/>
    <col min="7" max="7" width="22.7109375" customWidth="1"/>
    <col min="8" max="8" width="12.7109375" customWidth="1"/>
  </cols>
  <sheetData>
    <row r="2" spans="2:15" x14ac:dyDescent="0.25">
      <c r="B2" s="5" t="s">
        <v>40</v>
      </c>
      <c r="C2" s="5"/>
      <c r="D2" s="5"/>
      <c r="E2" s="5"/>
      <c r="F2" s="5"/>
      <c r="G2" s="5"/>
      <c r="H2" s="4"/>
      <c r="I2" s="4"/>
    </row>
    <row r="3" spans="2:15" x14ac:dyDescent="0.25">
      <c r="B3" s="4"/>
      <c r="C3" s="4"/>
      <c r="D3" s="4"/>
      <c r="E3" s="4"/>
      <c r="F3" s="4"/>
      <c r="G3" s="4"/>
      <c r="H3" s="4"/>
      <c r="I3" s="4"/>
    </row>
    <row r="4" spans="2:15" x14ac:dyDescent="0.25">
      <c r="B4" s="6" t="s">
        <v>0</v>
      </c>
      <c r="C4" s="6"/>
      <c r="D4" s="6"/>
      <c r="E4" s="6"/>
      <c r="F4" s="6"/>
      <c r="G4" s="6"/>
      <c r="H4" s="6"/>
      <c r="I4" s="4"/>
    </row>
    <row r="5" spans="2:15" ht="38.25" customHeight="1" x14ac:dyDescent="0.25">
      <c r="B5" s="7" t="s">
        <v>1</v>
      </c>
      <c r="C5" s="7" t="s">
        <v>2</v>
      </c>
      <c r="D5" s="7" t="s">
        <v>3</v>
      </c>
      <c r="E5" s="7" t="s">
        <v>4</v>
      </c>
      <c r="F5" s="7" t="s">
        <v>20</v>
      </c>
      <c r="G5" s="7" t="s">
        <v>19</v>
      </c>
      <c r="H5" s="7" t="s">
        <v>5</v>
      </c>
      <c r="I5" s="4"/>
      <c r="K5" s="8" t="s">
        <v>41</v>
      </c>
      <c r="L5" s="8"/>
      <c r="M5" s="8"/>
      <c r="N5" s="8"/>
      <c r="O5" s="8"/>
    </row>
    <row r="6" spans="2:15" x14ac:dyDescent="0.25">
      <c r="B6" s="9">
        <v>41410</v>
      </c>
      <c r="C6" s="9">
        <v>41639</v>
      </c>
      <c r="D6" s="10" t="s">
        <v>18</v>
      </c>
      <c r="E6" s="11">
        <v>1700000</v>
      </c>
      <c r="F6" s="14">
        <v>2.4400000000000002E-2</v>
      </c>
      <c r="G6" s="12">
        <f t="shared" ref="G6:G9" si="0">E6*F6+E6</f>
        <v>1741480</v>
      </c>
      <c r="H6" s="13">
        <f t="shared" ref="H6:H9" si="1">G6-E6</f>
        <v>41480</v>
      </c>
      <c r="I6" s="4"/>
      <c r="K6" s="8"/>
      <c r="L6" s="8"/>
      <c r="M6" s="8"/>
      <c r="N6" s="8"/>
      <c r="O6" s="8"/>
    </row>
    <row r="7" spans="2:15" x14ac:dyDescent="0.25">
      <c r="B7" s="9">
        <v>41640</v>
      </c>
      <c r="C7" s="9">
        <v>42004</v>
      </c>
      <c r="D7" s="10" t="s">
        <v>18</v>
      </c>
      <c r="E7" s="11">
        <v>2500000</v>
      </c>
      <c r="F7" s="14">
        <v>1.9400000000000001E-2</v>
      </c>
      <c r="G7" s="12">
        <f t="shared" si="0"/>
        <v>2548500</v>
      </c>
      <c r="H7" s="13">
        <f t="shared" si="1"/>
        <v>48500</v>
      </c>
      <c r="I7" s="4"/>
      <c r="K7" s="8"/>
      <c r="L7" s="8"/>
      <c r="M7" s="8"/>
      <c r="N7" s="8"/>
      <c r="O7" s="8"/>
    </row>
    <row r="8" spans="2:15" x14ac:dyDescent="0.25">
      <c r="B8" s="9">
        <v>42005</v>
      </c>
      <c r="C8" s="9">
        <v>42369</v>
      </c>
      <c r="D8" s="10" t="s">
        <v>18</v>
      </c>
      <c r="E8" s="11">
        <v>2500000</v>
      </c>
      <c r="F8" s="14">
        <v>3.6600000000000001E-2</v>
      </c>
      <c r="G8" s="12">
        <f t="shared" si="0"/>
        <v>2591500</v>
      </c>
      <c r="H8" s="13">
        <f t="shared" si="1"/>
        <v>91500</v>
      </c>
      <c r="I8" s="4"/>
      <c r="K8" s="8"/>
      <c r="L8" s="8"/>
      <c r="M8" s="8"/>
      <c r="N8" s="8"/>
      <c r="O8" s="8"/>
    </row>
    <row r="9" spans="2:15" x14ac:dyDescent="0.25">
      <c r="B9" s="9">
        <v>42370</v>
      </c>
      <c r="C9" s="9">
        <v>42674</v>
      </c>
      <c r="D9" s="10" t="s">
        <v>18</v>
      </c>
      <c r="E9" s="11">
        <v>2500000</v>
      </c>
      <c r="F9" s="14">
        <v>6.7699999999999996E-2</v>
      </c>
      <c r="G9" s="12">
        <f t="shared" si="0"/>
        <v>2669250</v>
      </c>
      <c r="H9" s="13">
        <f t="shared" si="1"/>
        <v>169250</v>
      </c>
      <c r="I9" s="4"/>
      <c r="K9" s="8"/>
      <c r="L9" s="8"/>
      <c r="M9" s="8"/>
      <c r="N9" s="8"/>
      <c r="O9" s="8"/>
    </row>
    <row r="10" spans="2:15" x14ac:dyDescent="0.25">
      <c r="B10" s="4"/>
      <c r="C10" s="4"/>
      <c r="D10" s="4"/>
      <c r="E10" s="4"/>
      <c r="F10" s="4"/>
      <c r="G10" s="4"/>
      <c r="H10" s="4"/>
      <c r="I10" s="4"/>
      <c r="K10" s="8"/>
      <c r="L10" s="8"/>
      <c r="M10" s="8"/>
      <c r="N10" s="8"/>
      <c r="O10" s="8"/>
    </row>
    <row r="11" spans="2:15" ht="38.25" x14ac:dyDescent="0.25">
      <c r="B11" s="15" t="s">
        <v>1</v>
      </c>
      <c r="C11" s="15" t="s">
        <v>2</v>
      </c>
      <c r="D11" s="15" t="s">
        <v>3</v>
      </c>
      <c r="E11" s="15" t="s">
        <v>6</v>
      </c>
      <c r="F11" s="16" t="s">
        <v>7</v>
      </c>
      <c r="G11" s="17"/>
      <c r="H11" s="4"/>
      <c r="I11" s="4"/>
    </row>
    <row r="12" spans="2:15" ht="15" customHeight="1" x14ac:dyDescent="0.25">
      <c r="B12" s="9">
        <v>41410</v>
      </c>
      <c r="C12" s="9">
        <v>41639</v>
      </c>
      <c r="D12" s="10" t="s">
        <v>18</v>
      </c>
      <c r="E12" s="18">
        <f t="shared" ref="E12:E15" si="2">DAYS360(B12,C12)</f>
        <v>225</v>
      </c>
      <c r="F12" s="13">
        <f>+H6</f>
        <v>41480</v>
      </c>
      <c r="G12" s="19"/>
      <c r="H12" s="4"/>
      <c r="I12" s="4"/>
      <c r="K12" s="8" t="s">
        <v>39</v>
      </c>
      <c r="L12" s="8"/>
      <c r="M12" s="8"/>
      <c r="N12" s="8"/>
      <c r="O12" s="8"/>
    </row>
    <row r="13" spans="2:15" x14ac:dyDescent="0.25">
      <c r="B13" s="9">
        <v>41640</v>
      </c>
      <c r="C13" s="9">
        <v>42004</v>
      </c>
      <c r="D13" s="10" t="s">
        <v>18</v>
      </c>
      <c r="E13" s="18">
        <f t="shared" si="2"/>
        <v>360</v>
      </c>
      <c r="F13" s="13">
        <f>+H7</f>
        <v>48500</v>
      </c>
      <c r="G13" s="19"/>
      <c r="H13" s="4"/>
      <c r="I13" s="4"/>
      <c r="K13" s="8"/>
      <c r="L13" s="8"/>
      <c r="M13" s="8"/>
      <c r="N13" s="8"/>
      <c r="O13" s="8"/>
    </row>
    <row r="14" spans="2:15" x14ac:dyDescent="0.25">
      <c r="B14" s="9">
        <v>42005</v>
      </c>
      <c r="C14" s="9">
        <v>42369</v>
      </c>
      <c r="D14" s="10" t="s">
        <v>18</v>
      </c>
      <c r="E14" s="18">
        <f t="shared" si="2"/>
        <v>360</v>
      </c>
      <c r="F14" s="13">
        <f>+H8</f>
        <v>91500</v>
      </c>
      <c r="G14" s="19"/>
      <c r="H14" s="4"/>
      <c r="I14" s="4"/>
      <c r="K14" s="8"/>
      <c r="L14" s="8"/>
      <c r="M14" s="8"/>
      <c r="N14" s="8"/>
      <c r="O14" s="8"/>
    </row>
    <row r="15" spans="2:15" x14ac:dyDescent="0.25">
      <c r="B15" s="9">
        <v>42370</v>
      </c>
      <c r="C15" s="9">
        <v>42674</v>
      </c>
      <c r="D15" s="10" t="s">
        <v>18</v>
      </c>
      <c r="E15" s="18">
        <f t="shared" si="2"/>
        <v>300</v>
      </c>
      <c r="F15" s="13">
        <f>+H9</f>
        <v>169250</v>
      </c>
      <c r="G15" s="19"/>
      <c r="H15" s="4"/>
      <c r="I15" s="4"/>
      <c r="K15" s="8"/>
      <c r="L15" s="8"/>
      <c r="M15" s="8"/>
      <c r="N15" s="8"/>
      <c r="O15" s="8"/>
    </row>
    <row r="16" spans="2:15" x14ac:dyDescent="0.25">
      <c r="B16" s="20" t="s">
        <v>8</v>
      </c>
      <c r="C16" s="20"/>
      <c r="D16" s="20"/>
      <c r="E16" s="20"/>
      <c r="F16" s="21">
        <f>SUM(F12:F15)</f>
        <v>350730</v>
      </c>
      <c r="G16" s="22"/>
      <c r="H16" s="4"/>
      <c r="I16" s="4"/>
      <c r="K16" s="8"/>
      <c r="L16" s="8"/>
      <c r="M16" s="8"/>
      <c r="N16" s="8"/>
      <c r="O16" s="8"/>
    </row>
    <row r="17" spans="2:15" x14ac:dyDescent="0.25">
      <c r="B17" s="4"/>
      <c r="C17" s="4"/>
      <c r="D17" s="4"/>
      <c r="E17" s="4"/>
      <c r="F17" s="4"/>
      <c r="G17" s="4"/>
      <c r="H17" s="4"/>
      <c r="I17" s="4"/>
      <c r="K17" s="8"/>
      <c r="L17" s="8"/>
      <c r="M17" s="8"/>
      <c r="N17" s="8"/>
      <c r="O17" s="8"/>
    </row>
    <row r="18" spans="2:15" x14ac:dyDescent="0.25">
      <c r="B18" s="23" t="s">
        <v>1</v>
      </c>
      <c r="C18" s="23" t="s">
        <v>2</v>
      </c>
      <c r="D18" s="23" t="s">
        <v>5</v>
      </c>
      <c r="E18" s="23" t="s">
        <v>6</v>
      </c>
      <c r="F18" s="24" t="s">
        <v>10</v>
      </c>
      <c r="G18" s="25"/>
      <c r="H18" s="4"/>
      <c r="I18" s="4"/>
      <c r="K18" s="8"/>
      <c r="L18" s="8"/>
      <c r="M18" s="8"/>
      <c r="N18" s="8"/>
      <c r="O18" s="8"/>
    </row>
    <row r="19" spans="2:15" x14ac:dyDescent="0.25">
      <c r="B19" s="9">
        <v>41410</v>
      </c>
      <c r="C19" s="9">
        <v>41639</v>
      </c>
      <c r="D19" s="12">
        <f>+F12</f>
        <v>41480</v>
      </c>
      <c r="E19" s="18">
        <f t="shared" ref="E19:E22" si="3">DAYS360(B19,C19)</f>
        <v>225</v>
      </c>
      <c r="F19" s="26">
        <f t="shared" ref="F19:F22" si="4">(D19*E19)/360</f>
        <v>25925</v>
      </c>
      <c r="G19" s="25"/>
      <c r="H19" s="4"/>
      <c r="I19" s="4"/>
    </row>
    <row r="20" spans="2:15" x14ac:dyDescent="0.25">
      <c r="B20" s="9">
        <v>41640</v>
      </c>
      <c r="C20" s="9">
        <v>42004</v>
      </c>
      <c r="D20" s="12">
        <f>+F13</f>
        <v>48500</v>
      </c>
      <c r="E20" s="18">
        <f t="shared" si="3"/>
        <v>360</v>
      </c>
      <c r="F20" s="26">
        <f t="shared" si="4"/>
        <v>48500</v>
      </c>
      <c r="G20" s="25"/>
      <c r="H20" s="4"/>
      <c r="I20" s="4"/>
    </row>
    <row r="21" spans="2:15" x14ac:dyDescent="0.25">
      <c r="B21" s="9">
        <v>42005</v>
      </c>
      <c r="C21" s="9">
        <v>42369</v>
      </c>
      <c r="D21" s="12">
        <f>+F14</f>
        <v>91500</v>
      </c>
      <c r="E21" s="18">
        <f t="shared" si="3"/>
        <v>360</v>
      </c>
      <c r="F21" s="26">
        <f t="shared" si="4"/>
        <v>91500</v>
      </c>
      <c r="G21" s="25"/>
      <c r="H21" s="4"/>
      <c r="I21" s="4"/>
    </row>
    <row r="22" spans="2:15" x14ac:dyDescent="0.25">
      <c r="B22" s="9">
        <v>42370</v>
      </c>
      <c r="C22" s="9">
        <v>42674</v>
      </c>
      <c r="D22" s="12">
        <f>+F15</f>
        <v>169250</v>
      </c>
      <c r="E22" s="18">
        <f t="shared" si="3"/>
        <v>300</v>
      </c>
      <c r="F22" s="26">
        <f t="shared" si="4"/>
        <v>141041.66666666666</v>
      </c>
      <c r="G22" s="25"/>
      <c r="H22" s="4"/>
      <c r="I22" s="4"/>
    </row>
    <row r="23" spans="2:15" x14ac:dyDescent="0.25">
      <c r="B23" s="20" t="s">
        <v>8</v>
      </c>
      <c r="C23" s="20"/>
      <c r="D23" s="20"/>
      <c r="E23" s="20"/>
      <c r="F23" s="27">
        <f>SUM(F19:F22)</f>
        <v>306966.66666666663</v>
      </c>
      <c r="G23" s="25"/>
      <c r="H23" s="4"/>
      <c r="I23" s="4"/>
    </row>
    <row r="24" spans="2:15" x14ac:dyDescent="0.25">
      <c r="B24" s="4"/>
      <c r="C24" s="4"/>
      <c r="D24" s="4"/>
      <c r="E24" s="4"/>
      <c r="F24" s="4"/>
      <c r="G24" s="4"/>
      <c r="H24" s="4"/>
      <c r="I24" s="4"/>
    </row>
    <row r="25" spans="2:15" x14ac:dyDescent="0.25">
      <c r="B25" s="23" t="s">
        <v>1</v>
      </c>
      <c r="C25" s="23" t="s">
        <v>2</v>
      </c>
      <c r="D25" s="23" t="s">
        <v>5</v>
      </c>
      <c r="E25" s="23" t="s">
        <v>6</v>
      </c>
      <c r="F25" s="24" t="s">
        <v>11</v>
      </c>
      <c r="G25" s="25"/>
      <c r="H25" s="4"/>
      <c r="I25" s="4"/>
    </row>
    <row r="26" spans="2:15" x14ac:dyDescent="0.25">
      <c r="B26" s="9">
        <v>41410</v>
      </c>
      <c r="C26" s="9">
        <v>41639</v>
      </c>
      <c r="D26" s="12">
        <f>+F12</f>
        <v>41480</v>
      </c>
      <c r="E26" s="18">
        <f t="shared" ref="E26:E29" si="5">DAYS360(B26,C26)</f>
        <v>225</v>
      </c>
      <c r="F26" s="28">
        <f t="shared" ref="F26:F29" si="6">(D26*E26)/360</f>
        <v>25925</v>
      </c>
      <c r="G26" s="25"/>
      <c r="H26" s="4"/>
      <c r="I26" s="4"/>
    </row>
    <row r="27" spans="2:15" x14ac:dyDescent="0.25">
      <c r="B27" s="9">
        <v>41640</v>
      </c>
      <c r="C27" s="9">
        <v>42004</v>
      </c>
      <c r="D27" s="12">
        <f>+F13</f>
        <v>48500</v>
      </c>
      <c r="E27" s="18">
        <f t="shared" si="5"/>
        <v>360</v>
      </c>
      <c r="F27" s="28">
        <f t="shared" si="6"/>
        <v>48500</v>
      </c>
      <c r="G27" s="25"/>
      <c r="H27" s="4"/>
      <c r="I27" s="4"/>
    </row>
    <row r="28" spans="2:15" x14ac:dyDescent="0.25">
      <c r="B28" s="9">
        <v>42005</v>
      </c>
      <c r="C28" s="9">
        <v>42369</v>
      </c>
      <c r="D28" s="12">
        <f>+F14</f>
        <v>91500</v>
      </c>
      <c r="E28" s="18">
        <f t="shared" si="5"/>
        <v>360</v>
      </c>
      <c r="F28" s="28">
        <f t="shared" si="6"/>
        <v>91500</v>
      </c>
      <c r="G28" s="25"/>
      <c r="H28" s="4"/>
      <c r="I28" s="4"/>
    </row>
    <row r="29" spans="2:15" x14ac:dyDescent="0.25">
      <c r="B29" s="9">
        <v>42370</v>
      </c>
      <c r="C29" s="9">
        <v>42674</v>
      </c>
      <c r="D29" s="12">
        <f>+F15</f>
        <v>169250</v>
      </c>
      <c r="E29" s="18">
        <f t="shared" si="5"/>
        <v>300</v>
      </c>
      <c r="F29" s="28">
        <f t="shared" si="6"/>
        <v>141041.66666666666</v>
      </c>
      <c r="G29" s="25"/>
      <c r="H29" s="4"/>
      <c r="I29" s="4"/>
    </row>
    <row r="30" spans="2:15" x14ac:dyDescent="0.25">
      <c r="B30" s="20" t="s">
        <v>8</v>
      </c>
      <c r="C30" s="20"/>
      <c r="D30" s="20"/>
      <c r="E30" s="20"/>
      <c r="F30" s="27">
        <f>SUM(F26:F29)</f>
        <v>306966.66666666663</v>
      </c>
      <c r="G30" s="25"/>
      <c r="H30" s="4"/>
      <c r="I30" s="4"/>
    </row>
    <row r="31" spans="2:15" x14ac:dyDescent="0.25">
      <c r="B31" s="4"/>
      <c r="C31" s="4"/>
      <c r="D31" s="4"/>
      <c r="E31" s="4"/>
      <c r="F31" s="4"/>
      <c r="G31" s="4"/>
      <c r="H31" s="4"/>
      <c r="I31" s="4"/>
    </row>
    <row r="32" spans="2:15" x14ac:dyDescent="0.25">
      <c r="B32" s="23" t="s">
        <v>1</v>
      </c>
      <c r="C32" s="23" t="s">
        <v>2</v>
      </c>
      <c r="D32" s="23" t="s">
        <v>11</v>
      </c>
      <c r="E32" s="23" t="s">
        <v>6</v>
      </c>
      <c r="F32" s="24" t="s">
        <v>12</v>
      </c>
      <c r="G32" s="4"/>
      <c r="H32" s="4"/>
      <c r="I32" s="4"/>
    </row>
    <row r="33" spans="2:9" x14ac:dyDescent="0.25">
      <c r="B33" s="9">
        <v>41410</v>
      </c>
      <c r="C33" s="9">
        <v>41639</v>
      </c>
      <c r="D33" s="28">
        <f>+F26</f>
        <v>25925</v>
      </c>
      <c r="E33" s="18">
        <f t="shared" ref="E33:E36" si="7">DAYS360(B33,C33)</f>
        <v>225</v>
      </c>
      <c r="F33" s="18">
        <f>(D33*E33*0.12)/360</f>
        <v>1944.375</v>
      </c>
      <c r="G33" s="4"/>
      <c r="H33" s="4"/>
      <c r="I33" s="4"/>
    </row>
    <row r="34" spans="2:9" x14ac:dyDescent="0.25">
      <c r="B34" s="9">
        <v>41640</v>
      </c>
      <c r="C34" s="9">
        <v>42004</v>
      </c>
      <c r="D34" s="28">
        <f>+F27</f>
        <v>48500</v>
      </c>
      <c r="E34" s="18">
        <f t="shared" si="7"/>
        <v>360</v>
      </c>
      <c r="F34" s="18">
        <f t="shared" ref="F34:F36" si="8">(D34*E34*0.12)/360</f>
        <v>5820</v>
      </c>
      <c r="G34" s="4"/>
      <c r="H34" s="4"/>
      <c r="I34" s="4"/>
    </row>
    <row r="35" spans="2:9" x14ac:dyDescent="0.25">
      <c r="B35" s="9">
        <v>42005</v>
      </c>
      <c r="C35" s="9">
        <v>42369</v>
      </c>
      <c r="D35" s="28">
        <f>+F28</f>
        <v>91500</v>
      </c>
      <c r="E35" s="18">
        <f t="shared" si="7"/>
        <v>360</v>
      </c>
      <c r="F35" s="18">
        <f t="shared" si="8"/>
        <v>10980</v>
      </c>
      <c r="G35" s="4"/>
      <c r="H35" s="4"/>
      <c r="I35" s="4"/>
    </row>
    <row r="36" spans="2:9" x14ac:dyDescent="0.25">
      <c r="B36" s="9">
        <v>42370</v>
      </c>
      <c r="C36" s="9">
        <v>42674</v>
      </c>
      <c r="D36" s="28">
        <f>+F29</f>
        <v>141041.66666666666</v>
      </c>
      <c r="E36" s="18">
        <f t="shared" si="7"/>
        <v>300</v>
      </c>
      <c r="F36" s="18">
        <f t="shared" si="8"/>
        <v>14104.166666666666</v>
      </c>
      <c r="G36" s="4"/>
      <c r="H36" s="4"/>
      <c r="I36" s="4"/>
    </row>
    <row r="37" spans="2:9" x14ac:dyDescent="0.25">
      <c r="B37" s="20" t="s">
        <v>8</v>
      </c>
      <c r="C37" s="20"/>
      <c r="D37" s="20"/>
      <c r="E37" s="20"/>
      <c r="F37" s="27">
        <f>SUM(F33:F36)</f>
        <v>32848.541666666664</v>
      </c>
      <c r="G37" s="29"/>
      <c r="H37" s="4"/>
      <c r="I37" s="4"/>
    </row>
    <row r="38" spans="2:9" x14ac:dyDescent="0.25">
      <c r="B38" s="4"/>
      <c r="C38" s="4"/>
      <c r="D38" s="4"/>
      <c r="E38" s="4"/>
      <c r="F38" s="4"/>
      <c r="G38" s="4"/>
      <c r="H38" s="4"/>
      <c r="I38" s="4"/>
    </row>
    <row r="39" spans="2:9" x14ac:dyDescent="0.25">
      <c r="B39" s="23" t="s">
        <v>1</v>
      </c>
      <c r="C39" s="23" t="s">
        <v>2</v>
      </c>
      <c r="D39" s="23" t="s">
        <v>5</v>
      </c>
      <c r="E39" s="23" t="s">
        <v>6</v>
      </c>
      <c r="F39" s="24" t="s">
        <v>13</v>
      </c>
      <c r="G39" s="4"/>
      <c r="H39" s="4"/>
      <c r="I39" s="4"/>
    </row>
    <row r="40" spans="2:9" x14ac:dyDescent="0.25">
      <c r="B40" s="9">
        <v>41410</v>
      </c>
      <c r="C40" s="9">
        <v>42674</v>
      </c>
      <c r="D40" s="30">
        <f>+D36</f>
        <v>141041.66666666666</v>
      </c>
      <c r="E40" s="18">
        <f>DAYS360(B40,C40)</f>
        <v>1245</v>
      </c>
      <c r="F40" s="18">
        <f>(D40*E40)/720</f>
        <v>243884.54861111112</v>
      </c>
      <c r="G40" s="4"/>
      <c r="H40" s="4"/>
      <c r="I40" s="4"/>
    </row>
    <row r="41" spans="2:9" x14ac:dyDescent="0.25">
      <c r="B41" s="20" t="s">
        <v>8</v>
      </c>
      <c r="C41" s="20"/>
      <c r="D41" s="20"/>
      <c r="E41" s="20"/>
      <c r="F41" s="27">
        <f>SUM(F40)</f>
        <v>243884.54861111112</v>
      </c>
      <c r="G41" s="4"/>
      <c r="H41" s="4"/>
      <c r="I41" s="4"/>
    </row>
    <row r="42" spans="2:9" x14ac:dyDescent="0.25">
      <c r="B42" s="4"/>
      <c r="C42" s="4"/>
      <c r="D42" s="4"/>
      <c r="E42" s="4"/>
      <c r="F42" s="4"/>
      <c r="G42" s="4"/>
      <c r="H42" s="4"/>
      <c r="I42" s="4"/>
    </row>
    <row r="43" spans="2:9" x14ac:dyDescent="0.25">
      <c r="B43" s="4"/>
      <c r="C43" s="4"/>
      <c r="D43" s="4"/>
      <c r="E43" s="4"/>
      <c r="F43" s="4"/>
      <c r="G43" s="4"/>
      <c r="H43" s="4"/>
      <c r="I43" s="4"/>
    </row>
    <row r="44" spans="2:9" x14ac:dyDescent="0.25">
      <c r="B44" s="36" t="s">
        <v>21</v>
      </c>
      <c r="C44" s="36"/>
      <c r="D44" s="36"/>
      <c r="E44" s="36"/>
      <c r="F44" s="36"/>
      <c r="G44" s="36"/>
      <c r="H44" s="36"/>
      <c r="I44" s="36"/>
    </row>
    <row r="45" spans="2:9" x14ac:dyDescent="0.25">
      <c r="B45" s="37"/>
      <c r="C45" s="37"/>
      <c r="D45" s="37"/>
      <c r="E45" s="38" t="s">
        <v>22</v>
      </c>
      <c r="F45" s="38" t="s">
        <v>23</v>
      </c>
      <c r="G45" s="38" t="s">
        <v>24</v>
      </c>
      <c r="H45" s="39" t="s">
        <v>25</v>
      </c>
      <c r="I45" s="39"/>
    </row>
    <row r="46" spans="2:9" x14ac:dyDescent="0.25">
      <c r="B46" s="40" t="s">
        <v>26</v>
      </c>
      <c r="C46" s="40"/>
      <c r="D46" s="40"/>
      <c r="E46" s="41">
        <v>2016</v>
      </c>
      <c r="F46" s="41">
        <v>10</v>
      </c>
      <c r="G46" s="42">
        <v>31</v>
      </c>
      <c r="H46" s="43" t="s">
        <v>27</v>
      </c>
      <c r="I46" s="44" t="s">
        <v>28</v>
      </c>
    </row>
    <row r="47" spans="2:9" x14ac:dyDescent="0.25">
      <c r="B47" s="40" t="s">
        <v>29</v>
      </c>
      <c r="C47" s="40"/>
      <c r="D47" s="40"/>
      <c r="E47" s="45">
        <v>2013</v>
      </c>
      <c r="F47" s="45">
        <v>5</v>
      </c>
      <c r="G47" s="46">
        <v>16</v>
      </c>
      <c r="H47" s="47">
        <f>(E46-E47)*360+(F46-F47)*30+(G46-G47+1)</f>
        <v>1246</v>
      </c>
      <c r="I47" s="48">
        <f>H47/360</f>
        <v>3.4611111111111112</v>
      </c>
    </row>
    <row r="48" spans="2:9" x14ac:dyDescent="0.25">
      <c r="B48" s="40" t="s">
        <v>30</v>
      </c>
      <c r="C48" s="40"/>
      <c r="D48" s="40"/>
      <c r="E48" s="49">
        <f>+G9</f>
        <v>2669250</v>
      </c>
      <c r="F48" s="50"/>
      <c r="G48" s="50"/>
      <c r="H48" s="50"/>
      <c r="I48" s="51"/>
    </row>
    <row r="49" spans="2:9" x14ac:dyDescent="0.25">
      <c r="B49" s="40" t="s">
        <v>31</v>
      </c>
      <c r="C49" s="40"/>
      <c r="D49" s="40"/>
      <c r="E49" s="52">
        <f>E48/30</f>
        <v>88975</v>
      </c>
      <c r="F49" s="52"/>
      <c r="G49" s="52"/>
      <c r="H49" s="52"/>
      <c r="I49" s="52"/>
    </row>
    <row r="50" spans="2:9" x14ac:dyDescent="0.25">
      <c r="B50" s="40" t="s">
        <v>32</v>
      </c>
      <c r="C50" s="40"/>
      <c r="D50" s="40"/>
      <c r="E50" s="52">
        <f>E48</f>
        <v>2669250</v>
      </c>
      <c r="F50" s="52"/>
      <c r="G50" s="52"/>
      <c r="H50" s="52"/>
      <c r="I50" s="52"/>
    </row>
    <row r="51" spans="2:9" x14ac:dyDescent="0.25">
      <c r="B51" s="40" t="s">
        <v>33</v>
      </c>
      <c r="C51" s="40"/>
      <c r="D51" s="40"/>
      <c r="E51" s="53">
        <f>I47-1</f>
        <v>2.4611111111111112</v>
      </c>
      <c r="F51" s="52">
        <f>E51*20*E49</f>
        <v>4379547.2222222229</v>
      </c>
      <c r="G51" s="52"/>
      <c r="H51" s="52"/>
      <c r="I51" s="52"/>
    </row>
    <row r="52" spans="2:9" x14ac:dyDescent="0.25">
      <c r="B52" s="54" t="s">
        <v>34</v>
      </c>
      <c r="C52" s="54"/>
      <c r="D52" s="54"/>
      <c r="E52" s="55"/>
      <c r="F52" s="56">
        <f>SUM(E50:F51)</f>
        <v>7048799.6833333336</v>
      </c>
      <c r="G52" s="56"/>
      <c r="H52" s="56"/>
      <c r="I52" s="56"/>
    </row>
    <row r="55" spans="2:9" x14ac:dyDescent="0.25">
      <c r="B55" s="62" t="s">
        <v>16</v>
      </c>
      <c r="C55" s="62"/>
      <c r="D55" s="62"/>
      <c r="E55" s="62"/>
      <c r="F55" s="63"/>
      <c r="G55" s="65">
        <f>F52+F41+F37+F30+F23+F16</f>
        <v>8290196.1069444455</v>
      </c>
    </row>
  </sheetData>
  <mergeCells count="25">
    <mergeCell ref="B55:E55"/>
    <mergeCell ref="K5:O10"/>
    <mergeCell ref="K12:O18"/>
    <mergeCell ref="B50:D50"/>
    <mergeCell ref="E50:I50"/>
    <mergeCell ref="B51:D51"/>
    <mergeCell ref="F51:I51"/>
    <mergeCell ref="B52:D52"/>
    <mergeCell ref="F52:I52"/>
    <mergeCell ref="B46:D46"/>
    <mergeCell ref="B47:D47"/>
    <mergeCell ref="B48:D48"/>
    <mergeCell ref="E48:I48"/>
    <mergeCell ref="B49:D49"/>
    <mergeCell ref="E49:I49"/>
    <mergeCell ref="B41:E41"/>
    <mergeCell ref="B44:I44"/>
    <mergeCell ref="B45:D45"/>
    <mergeCell ref="H45:I45"/>
    <mergeCell ref="B2:G2"/>
    <mergeCell ref="B4:H4"/>
    <mergeCell ref="B16:E16"/>
    <mergeCell ref="B23:E23"/>
    <mergeCell ref="B30:E30"/>
    <mergeCell ref="B37: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2024-02-15T20:50:33Z</dcterms:modified>
  <cp:category/>
  <cp:contentStatus/>
</cp:coreProperties>
</file>