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gha2-my.sharepoint.com/personal/kgarcia_gha_com_co/Documents/KGARCIA - ACTUALIZADO/KGARCIA/PENDIENTES/CONTESTACIONES/ADMINISTRATIVO/CALI/11. ORLANDO/"/>
    </mc:Choice>
  </mc:AlternateContent>
  <xr:revisionPtr revIDLastSave="1" documentId="13_ncr:1_{1D91D500-E111-46AB-A7AD-587A5C35AE46}" xr6:coauthVersionLast="47" xr6:coauthVersionMax="47" xr10:uidLastSave="{7FFF6533-10DF-443A-997B-938A1D00EA01}"/>
  <bookViews>
    <workbookView xWindow="-120" yWindow="-120" windowWidth="24240" windowHeight="13140" xr2:uid="{00000000-000D-0000-FFFF-FFFF00000000}"/>
  </bookViews>
  <sheets>
    <sheet name="LUCRO CESANTE MUERTE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E12" i="2" l="1"/>
  <c r="C13" i="2"/>
  <c r="E10" i="2"/>
  <c r="E7" i="2"/>
  <c r="C9" i="2"/>
  <c r="C12" i="2" s="1"/>
  <c r="F24" i="2"/>
  <c r="F23" i="2"/>
  <c r="C23" i="2"/>
  <c r="C24" i="2" s="1"/>
  <c r="C26" i="2" s="1"/>
  <c r="C15" i="2"/>
  <c r="F25" i="2" l="1"/>
  <c r="J23" i="2" s="1"/>
  <c r="E9" i="2"/>
  <c r="E13" i="2" s="1"/>
  <c r="C10" i="2"/>
  <c r="C16" i="2" s="1"/>
  <c r="H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Alejandro Herrera</author>
  </authors>
  <commentList>
    <comment ref="B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Alejandro Herrera:</t>
        </r>
        <r>
          <rPr>
            <sz val="9"/>
            <color indexed="81"/>
            <rFont val="Tahoma"/>
            <family val="2"/>
          </rPr>
          <t xml:space="preserve">
https://www.dane.gov.co/index.php/estadisticas-por-tema/precios-y-costos/indice-de-precios-al-consumidor-ipc</t>
        </r>
      </text>
    </comment>
    <comment ref="B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Alejandro Herrera:</t>
        </r>
        <r>
          <rPr>
            <sz val="9"/>
            <color indexed="81"/>
            <rFont val="Tahoma"/>
            <family val="2"/>
          </rPr>
          <t xml:space="preserve">
https://www.dane.gov.co/index.php/estadisticas-por-tema/precios-y-costos/indice-de-precios-al-consumidor-ipc</t>
        </r>
      </text>
    </comment>
    <comment ref="D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Alejandro Herrera:</t>
        </r>
        <r>
          <rPr>
            <sz val="9"/>
            <color indexed="81"/>
            <rFont val="Tahoma"/>
            <family val="2"/>
          </rPr>
          <t xml:space="preserve">
https://www.arlsura.com/images/stories/documentos/r1555_2010.pdf</t>
        </r>
      </text>
    </comment>
    <comment ref="D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Alejandro Herrera:</t>
        </r>
        <r>
          <rPr>
            <sz val="9"/>
            <color indexed="81"/>
            <rFont val="Tahoma"/>
            <family val="2"/>
          </rPr>
          <t xml:space="preserve">
Desde el momento de la muerte hasta la expectativa de vida probable</t>
        </r>
      </text>
    </comment>
    <comment ref="B11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Alejandro Herrera:</t>
        </r>
        <r>
          <rPr>
            <sz val="9"/>
            <color indexed="81"/>
            <rFont val="Tahoma"/>
            <charset val="1"/>
          </rPr>
          <t xml:space="preserve">
https://www.arlsura.com/images/stories/documentos/r1555_2010.pdf</t>
        </r>
      </text>
    </comment>
    <comment ref="D1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Alejandro Herrera:</t>
        </r>
        <r>
          <rPr>
            <sz val="9"/>
            <color indexed="81"/>
            <rFont val="Tahoma"/>
            <family val="2"/>
          </rPr>
          <t xml:space="preserve">
Desde el momento del fallecimiento del cónyuge hasta el momento de la liquidación (sentencia). </t>
        </r>
      </text>
    </comment>
    <comment ref="B1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Alejandro Herrera:</t>
        </r>
        <r>
          <rPr>
            <sz val="9"/>
            <color indexed="81"/>
            <rFont val="Tahoma"/>
            <family val="2"/>
          </rPr>
          <t xml:space="preserve">
Desde el momento de la muerte hasta la expectativa de vida probable</t>
        </r>
      </text>
    </comment>
    <comment ref="D13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Alejandro Herrera:</t>
        </r>
        <r>
          <rPr>
            <sz val="9"/>
            <color indexed="81"/>
            <rFont val="Tahoma"/>
            <family val="2"/>
          </rPr>
          <t xml:space="preserve">
Desde el momento de la liquidación (sentencia), hasta la expectativa de vida del cónyuge, descontando los meses que constituyen la edad y los meses de la liquidación de lucro cesante consolidado.</t>
        </r>
      </text>
    </comment>
    <comment ref="B15" authorId="0" shapeId="0" xr:uid="{00000000-0006-0000-0100-000009000000}">
      <text>
        <r>
          <rPr>
            <b/>
            <sz val="9"/>
            <color indexed="81"/>
            <rFont val="Tahoma"/>
            <charset val="1"/>
          </rPr>
          <t>Alejandro Herrera:</t>
        </r>
        <r>
          <rPr>
            <sz val="9"/>
            <color indexed="81"/>
            <rFont val="Tahoma"/>
            <charset val="1"/>
          </rPr>
          <t xml:space="preserve">
Desde el momento del fallecimiento hasta el momento de la liquidación (sentencia). </t>
        </r>
      </text>
    </comment>
    <comment ref="B1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Alejandro Herrera:</t>
        </r>
        <r>
          <rPr>
            <sz val="9"/>
            <color indexed="81"/>
            <rFont val="Tahoma"/>
            <family val="2"/>
          </rPr>
          <t xml:space="preserve">
Desde el momento de la liquidación (sentencia), hasta la expectativa de vida del fallecido, descontando los meses que constituyen la edad y los meses de la liquidación de lucro cesante consolidado.</t>
        </r>
      </text>
    </comment>
    <comment ref="E22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Alejandro Herrera:</t>
        </r>
        <r>
          <rPr>
            <sz val="9"/>
            <color indexed="81"/>
            <rFont val="Tahoma"/>
            <family val="2"/>
          </rPr>
          <t xml:space="preserve">
Renta Actualizada = Renta histórica * (IPC FINAL / IPC INICIAL)</t>
        </r>
      </text>
    </comment>
    <comment ref="B24" authorId="0" shapeId="0" xr:uid="{00000000-0006-0000-0100-00000E000000}">
      <text>
        <r>
          <rPr>
            <b/>
            <sz val="9"/>
            <color indexed="81"/>
            <rFont val="Tahoma"/>
            <charset val="1"/>
          </rPr>
          <t>Alejandro Herrera:</t>
        </r>
        <r>
          <rPr>
            <sz val="9"/>
            <color indexed="81"/>
            <rFont val="Tahoma"/>
            <charset val="1"/>
          </rPr>
          <t xml:space="preserve">
Considero que cuando el lesionado continúa laborando, el incremento por factor prestacional no debe tenerse en cuenta para actulizar la renta</t>
        </r>
      </text>
    </comment>
  </commentList>
</comments>
</file>

<file path=xl/sharedStrings.xml><?xml version="1.0" encoding="utf-8"?>
<sst xmlns="http://schemas.openxmlformats.org/spreadsheetml/2006/main" count="37" uniqueCount="33">
  <si>
    <t xml:space="preserve">SALARIO AUMENTADO CON 25% DE P.S. </t>
  </si>
  <si>
    <t>SALARIO BASE</t>
  </si>
  <si>
    <t xml:space="preserve">CÁLCULO DE SALARIO BASE DE LIQUIDACIÓN  </t>
  </si>
  <si>
    <t>RENTA ACTUALIZADA</t>
  </si>
  <si>
    <t>RENTA HISTÓRICA</t>
  </si>
  <si>
    <t>IPC FINAL</t>
  </si>
  <si>
    <t>IPC INICIAL</t>
  </si>
  <si>
    <t>CÁLCULO RENTA ACTUALIZADA</t>
  </si>
  <si>
    <t>Salario base</t>
  </si>
  <si>
    <t>IPC Final</t>
  </si>
  <si>
    <t xml:space="preserve">IPC Inicial </t>
  </si>
  <si>
    <t>INFORMACIÓN DEL PROCESO</t>
  </si>
  <si>
    <t xml:space="preserve">Fecha nacimiento </t>
  </si>
  <si>
    <t>Expectativa vida probable</t>
  </si>
  <si>
    <t xml:space="preserve">Fecha de liquidación </t>
  </si>
  <si>
    <t>Constante (i)</t>
  </si>
  <si>
    <t>LUCRO CESANTE FUTURO</t>
  </si>
  <si>
    <t>Meses lucro consolidado</t>
  </si>
  <si>
    <t>Meses lucro futuro</t>
  </si>
  <si>
    <t>FALLECIDO</t>
  </si>
  <si>
    <t>Fecha fallecimiento</t>
  </si>
  <si>
    <t>Fecha nacimiento</t>
  </si>
  <si>
    <t>Expectativa de vida probable</t>
  </si>
  <si>
    <t>Vida probable meses total</t>
  </si>
  <si>
    <t>Tiempo a liquidar Expectativa de vida</t>
  </si>
  <si>
    <t>Edad al momento del fallecimiento</t>
  </si>
  <si>
    <t>Edad meses al momento fallecimiento</t>
  </si>
  <si>
    <t xml:space="preserve">Fecha liquidación </t>
  </si>
  <si>
    <t>TOTAL LUCRO CESANTE CONSOLIDADO</t>
  </si>
  <si>
    <t>PADRE</t>
  </si>
  <si>
    <t>Fecha fallecimiento hijo</t>
  </si>
  <si>
    <t>Edad fecha fallec. Hijo</t>
  </si>
  <si>
    <t>Edad meses momento fallec. Hijo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</si>
</sst>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164" formatCode="_-&quot;$&quot;\ * #,##0.00_-;\-&quot;$&quot;\ * #,##0.00_-;_-&quot;$&quot;\ * &quot;-&quot;_-;_-@_-"/>
    <numFmt numFmtId="165" formatCode="0.0000"/>
    <numFmt numFmtId="166" formatCode="0.00000000"/>
    <numFmt numFmtId="167" formatCode="_-&quot;$&quot;\ * #,##0.0000_-;\-&quot;$&quot;\ * #,##0.0000_-;_-&quot;$&quot;\ * &quot;-&quot;_-;_-@_-"/>
    <numFmt numFmtId="168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" xfId="0" applyBorder="1"/>
    <xf numFmtId="164" fontId="0" fillId="0" borderId="5" xfId="1" applyNumberFormat="1" applyFont="1" applyBorder="1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1" xfId="0" applyFont="1" applyBorder="1"/>
    <xf numFmtId="14" fontId="0" fillId="0" borderId="1" xfId="2" applyNumberFormat="1" applyFont="1" applyBorder="1"/>
    <xf numFmtId="0" fontId="2" fillId="0" borderId="6" xfId="0" applyFont="1" applyBorder="1"/>
    <xf numFmtId="165" fontId="0" fillId="0" borderId="7" xfId="0" applyNumberFormat="1" applyBorder="1"/>
    <xf numFmtId="166" fontId="0" fillId="0" borderId="1" xfId="0" applyNumberFormat="1" applyBorder="1"/>
    <xf numFmtId="165" fontId="0" fillId="0" borderId="1" xfId="0" applyNumberFormat="1" applyBorder="1"/>
    <xf numFmtId="165" fontId="0" fillId="0" borderId="5" xfId="0" applyNumberFormat="1" applyBorder="1"/>
    <xf numFmtId="14" fontId="0" fillId="0" borderId="1" xfId="0" applyNumberFormat="1" applyBorder="1"/>
    <xf numFmtId="164" fontId="0" fillId="0" borderId="1" xfId="1" applyNumberFormat="1" applyFont="1" applyBorder="1"/>
    <xf numFmtId="2" fontId="0" fillId="0" borderId="7" xfId="0" applyNumberFormat="1" applyBorder="1"/>
    <xf numFmtId="164" fontId="0" fillId="0" borderId="1" xfId="1" applyNumberFormat="1" applyFont="1" applyBorder="1" applyAlignment="1">
      <alignment horizontal="right" vertical="center"/>
    </xf>
    <xf numFmtId="164" fontId="0" fillId="0" borderId="2" xfId="1" applyNumberFormat="1" applyFont="1" applyBorder="1" applyAlignment="1">
      <alignment horizontal="right" vertical="center"/>
    </xf>
    <xf numFmtId="168" fontId="0" fillId="0" borderId="1" xfId="3" applyNumberFormat="1" applyFont="1" applyBorder="1"/>
    <xf numFmtId="168" fontId="0" fillId="0" borderId="1" xfId="0" applyNumberFormat="1" applyBorder="1"/>
    <xf numFmtId="0" fontId="5" fillId="2" borderId="1" xfId="0" applyFont="1" applyFill="1" applyBorder="1" applyAlignment="1">
      <alignment horizontal="center" vertical="center" wrapText="1"/>
    </xf>
    <xf numFmtId="165" fontId="0" fillId="0" borderId="0" xfId="0" applyNumberFormat="1"/>
    <xf numFmtId="2" fontId="0" fillId="0" borderId="0" xfId="0" applyNumberFormat="1"/>
    <xf numFmtId="14" fontId="0" fillId="0" borderId="2" xfId="0" applyNumberFormat="1" applyBorder="1"/>
    <xf numFmtId="0" fontId="2" fillId="0" borderId="8" xfId="0" applyFont="1" applyBorder="1"/>
    <xf numFmtId="2" fontId="0" fillId="0" borderId="3" xfId="0" applyNumberFormat="1" applyBorder="1"/>
    <xf numFmtId="2" fontId="0" fillId="0" borderId="1" xfId="0" applyNumberFormat="1" applyBorder="1"/>
    <xf numFmtId="2" fontId="0" fillId="5" borderId="1" xfId="0" applyNumberFormat="1" applyFill="1" applyBorder="1"/>
    <xf numFmtId="0" fontId="0" fillId="5" borderId="7" xfId="0" applyFill="1" applyBorder="1"/>
    <xf numFmtId="0" fontId="2" fillId="0" borderId="1" xfId="0" applyFont="1" applyBorder="1" applyAlignment="1">
      <alignment horizontal="left"/>
    </xf>
    <xf numFmtId="165" fontId="0" fillId="0" borderId="7" xfId="0" applyNumberFormat="1" applyBorder="1" applyAlignment="1">
      <alignment horizontal="right"/>
    </xf>
    <xf numFmtId="164" fontId="0" fillId="0" borderId="0" xfId="1" applyNumberFormat="1" applyFont="1" applyBorder="1" applyAlignment="1">
      <alignment horizontal="right" vertical="center"/>
    </xf>
    <xf numFmtId="0" fontId="2" fillId="7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167" fontId="0" fillId="0" borderId="4" xfId="1" applyNumberFormat="1" applyFont="1" applyBorder="1" applyAlignment="1">
      <alignment horizontal="center"/>
    </xf>
    <xf numFmtId="167" fontId="0" fillId="0" borderId="5" xfId="1" applyNumberFormat="1" applyFont="1" applyBorder="1" applyAlignment="1">
      <alignment horizont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">
    <cellStyle name="Millares [0]" xfId="3" builtinId="6"/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7"/>
  <sheetViews>
    <sheetView tabSelected="1" topLeftCell="C4" zoomScale="95" zoomScaleNormal="95" workbookViewId="0">
      <selection activeCell="C11" sqref="C11"/>
    </sheetView>
  </sheetViews>
  <sheetFormatPr baseColWidth="10" defaultRowHeight="15" x14ac:dyDescent="0.25"/>
  <cols>
    <col min="2" max="2" width="35.42578125" customWidth="1"/>
    <col min="3" max="3" width="24.5703125" customWidth="1"/>
    <col min="4" max="4" width="42" customWidth="1"/>
    <col min="5" max="5" width="21" customWidth="1"/>
    <col min="6" max="6" width="32.5703125" customWidth="1"/>
    <col min="7" max="7" width="30.5703125" customWidth="1"/>
    <col min="8" max="8" width="32" customWidth="1"/>
  </cols>
  <sheetData>
    <row r="1" spans="2:6" ht="15.75" thickBot="1" x14ac:dyDescent="0.3"/>
    <row r="2" spans="2:6" ht="42.75" customHeight="1" thickBot="1" x14ac:dyDescent="0.3">
      <c r="B2" s="38" t="s">
        <v>11</v>
      </c>
      <c r="C2" s="39"/>
      <c r="D2" s="39"/>
      <c r="E2" s="40"/>
    </row>
    <row r="3" spans="2:6" ht="16.5" thickBot="1" x14ac:dyDescent="0.3">
      <c r="B3" s="45" t="s">
        <v>19</v>
      </c>
      <c r="C3" s="46"/>
      <c r="D3" s="47" t="s">
        <v>29</v>
      </c>
      <c r="E3" s="48"/>
    </row>
    <row r="4" spans="2:6" ht="15.75" thickBot="1" x14ac:dyDescent="0.3">
      <c r="B4" s="8" t="s">
        <v>8</v>
      </c>
      <c r="C4" s="16">
        <v>908526</v>
      </c>
      <c r="D4" s="8" t="s">
        <v>21</v>
      </c>
      <c r="E4" s="25">
        <v>18994</v>
      </c>
    </row>
    <row r="5" spans="2:6" ht="15.75" thickBot="1" x14ac:dyDescent="0.3">
      <c r="B5" s="8" t="s">
        <v>9</v>
      </c>
      <c r="C5" s="3">
        <v>140.49</v>
      </c>
      <c r="D5" s="26" t="s">
        <v>30</v>
      </c>
      <c r="E5" s="15">
        <v>44367</v>
      </c>
    </row>
    <row r="6" spans="2:6" ht="15.75" thickBot="1" x14ac:dyDescent="0.3">
      <c r="B6" s="8" t="s">
        <v>10</v>
      </c>
      <c r="C6" s="20">
        <v>108.78</v>
      </c>
      <c r="D6" s="8" t="s">
        <v>31</v>
      </c>
      <c r="E6" s="28">
        <f>YEARFRAC(E4,E5,1)</f>
        <v>69.466129536921144</v>
      </c>
    </row>
    <row r="7" spans="2:6" ht="15.75" thickBot="1" x14ac:dyDescent="0.3">
      <c r="B7" s="7" t="s">
        <v>12</v>
      </c>
      <c r="C7" s="9">
        <v>34151</v>
      </c>
      <c r="D7" s="8" t="s">
        <v>32</v>
      </c>
      <c r="E7" s="27">
        <f>E6*12</f>
        <v>833.59355444305379</v>
      </c>
    </row>
    <row r="8" spans="2:6" ht="15.75" thickBot="1" x14ac:dyDescent="0.3">
      <c r="B8" s="8" t="s">
        <v>20</v>
      </c>
      <c r="C8" s="9">
        <v>44367</v>
      </c>
      <c r="D8" s="8" t="s">
        <v>22</v>
      </c>
      <c r="E8" s="5">
        <v>15.78</v>
      </c>
    </row>
    <row r="9" spans="2:6" ht="15.75" thickBot="1" x14ac:dyDescent="0.3">
      <c r="B9" s="8" t="s">
        <v>25</v>
      </c>
      <c r="C9" s="17">
        <f>YEARFRAC(C7,C8,1)</f>
        <v>27.970543806646525</v>
      </c>
      <c r="D9" s="8" t="s">
        <v>23</v>
      </c>
      <c r="E9" s="14">
        <f>(E6+E8)*12</f>
        <v>1022.9535544430537</v>
      </c>
    </row>
    <row r="10" spans="2:6" ht="15.75" thickBot="1" x14ac:dyDescent="0.3">
      <c r="B10" s="8" t="s">
        <v>26</v>
      </c>
      <c r="C10" s="17">
        <f>C9*12</f>
        <v>335.64652567975827</v>
      </c>
      <c r="D10" s="8" t="s">
        <v>24</v>
      </c>
      <c r="E10" s="30">
        <f>E8*12</f>
        <v>189.35999999999999</v>
      </c>
    </row>
    <row r="11" spans="2:6" ht="15.75" thickBot="1" x14ac:dyDescent="0.3">
      <c r="B11" s="8" t="s">
        <v>13</v>
      </c>
      <c r="C11" s="17">
        <v>49.96</v>
      </c>
      <c r="D11" s="8" t="s">
        <v>27</v>
      </c>
      <c r="E11" s="15">
        <v>45387</v>
      </c>
      <c r="F11" s="24"/>
    </row>
    <row r="12" spans="2:6" ht="15.75" thickBot="1" x14ac:dyDescent="0.3">
      <c r="B12" s="10" t="s">
        <v>23</v>
      </c>
      <c r="C12" s="13">
        <f>(C11+C9)*12</f>
        <v>935.16652567975825</v>
      </c>
      <c r="D12" s="31" t="s">
        <v>17</v>
      </c>
      <c r="E12" s="32">
        <f>YEARFRAC(E5,E11,1)*12</f>
        <v>33.511293634496923</v>
      </c>
    </row>
    <row r="13" spans="2:6" ht="15.75" thickBot="1" x14ac:dyDescent="0.3">
      <c r="B13" s="10" t="s">
        <v>24</v>
      </c>
      <c r="C13" s="29">
        <f>C11*12</f>
        <v>599.52</v>
      </c>
      <c r="D13" s="8" t="s">
        <v>18</v>
      </c>
      <c r="E13" s="11">
        <f>E9-(E12+E7)</f>
        <v>155.84870636550295</v>
      </c>
      <c r="F13" s="24"/>
    </row>
    <row r="14" spans="2:6" ht="15.75" thickBot="1" x14ac:dyDescent="0.3">
      <c r="B14" s="8" t="s">
        <v>14</v>
      </c>
      <c r="C14" s="15">
        <v>45387</v>
      </c>
    </row>
    <row r="15" spans="2:6" ht="15.75" thickBot="1" x14ac:dyDescent="0.3">
      <c r="B15" s="8" t="s">
        <v>17</v>
      </c>
      <c r="C15" s="14">
        <f>YEARFRAC(C8,C14,1)*12</f>
        <v>33.511293634496923</v>
      </c>
    </row>
    <row r="16" spans="2:6" ht="15.75" thickBot="1" x14ac:dyDescent="0.3">
      <c r="B16" s="8" t="s">
        <v>18</v>
      </c>
      <c r="C16" s="11">
        <f>C12-(C10+C15)</f>
        <v>566.00870636550303</v>
      </c>
      <c r="F16" s="23"/>
    </row>
    <row r="17" spans="2:11" ht="15.75" thickBot="1" x14ac:dyDescent="0.3">
      <c r="B17" s="8" t="s">
        <v>15</v>
      </c>
      <c r="C17" s="12">
        <v>4.86755E-3</v>
      </c>
    </row>
    <row r="21" spans="2:11" ht="15.75" thickBot="1" x14ac:dyDescent="0.3"/>
    <row r="22" spans="2:11" ht="33" customHeight="1" thickBot="1" x14ac:dyDescent="0.3">
      <c r="B22" s="35" t="s">
        <v>2</v>
      </c>
      <c r="C22" s="36"/>
      <c r="E22" s="35" t="s">
        <v>7</v>
      </c>
      <c r="F22" s="37"/>
      <c r="H22" s="22" t="s">
        <v>28</v>
      </c>
      <c r="J22" s="41" t="s">
        <v>16</v>
      </c>
      <c r="K22" s="42"/>
    </row>
    <row r="23" spans="2:11" ht="26.25" customHeight="1" thickBot="1" x14ac:dyDescent="0.3">
      <c r="B23" s="1" t="s">
        <v>1</v>
      </c>
      <c r="C23" s="19">
        <f>C4</f>
        <v>908526</v>
      </c>
      <c r="E23" s="2" t="s">
        <v>5</v>
      </c>
      <c r="F23" s="5">
        <f>C5</f>
        <v>140.49</v>
      </c>
      <c r="H23" s="16">
        <f>F25*((1.00486755^C15)-1)/C17</f>
        <v>53246835.234462969</v>
      </c>
      <c r="J23" s="43">
        <f>F25*((1.00486755^E13)-1)/(C17*(1.004867)^E13)</f>
        <v>159961207.06516156</v>
      </c>
      <c r="K23" s="44"/>
    </row>
    <row r="24" spans="2:11" ht="30.75" thickBot="1" x14ac:dyDescent="0.3">
      <c r="B24" s="1" t="s">
        <v>0</v>
      </c>
      <c r="C24" s="18">
        <f>C23*1.25</f>
        <v>1135657.5</v>
      </c>
      <c r="E24" s="2" t="s">
        <v>6</v>
      </c>
      <c r="F24" s="21">
        <f>C6</f>
        <v>108.78</v>
      </c>
    </row>
    <row r="25" spans="2:11" ht="24.75" customHeight="1" thickBot="1" x14ac:dyDescent="0.3">
      <c r="B25" s="49"/>
      <c r="C25" s="50"/>
      <c r="E25" s="6" t="s">
        <v>3</v>
      </c>
      <c r="F25" s="4">
        <f>C26*(F23/F24)</f>
        <v>1466708.2384169884</v>
      </c>
    </row>
    <row r="26" spans="2:11" ht="15.75" thickBot="1" x14ac:dyDescent="0.3">
      <c r="B26" s="6" t="s">
        <v>4</v>
      </c>
      <c r="C26" s="18">
        <f>C24-C25</f>
        <v>1135657.5</v>
      </c>
    </row>
    <row r="27" spans="2:11" x14ac:dyDescent="0.25">
      <c r="B27" s="34"/>
      <c r="C27" s="33"/>
    </row>
  </sheetData>
  <mergeCells count="8">
    <mergeCell ref="J22:K22"/>
    <mergeCell ref="J23:K23"/>
    <mergeCell ref="B22:C22"/>
    <mergeCell ref="E22:F22"/>
    <mergeCell ref="B3:C3"/>
    <mergeCell ref="D3:E3"/>
    <mergeCell ref="B2:E2"/>
    <mergeCell ref="B25:C25"/>
  </mergeCell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LUCRO CESANTE MUERTE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Herrera</dc:creator>
  <cp:lastModifiedBy>Kennie Lorena García Madrid</cp:lastModifiedBy>
  <dcterms:created xsi:type="dcterms:W3CDTF">2020-04-27T21:08:38Z</dcterms:created>
  <dcterms:modified xsi:type="dcterms:W3CDTF">2024-04-05T16:40:43Z</dcterms:modified>
</cp:coreProperties>
</file>