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CF731000-4967-444D-92AE-2A86A119D08A}" xr6:coauthVersionLast="47" xr6:coauthVersionMax="47" xr10:uidLastSave="{00000000-0000-0000-0000-000000000000}"/>
  <bookViews>
    <workbookView xWindow="-120" yWindow="-120" windowWidth="24240" windowHeight="13020" xr2:uid="{69AAD36E-CAFA-43EB-832F-400E58192986}"/>
  </bookViews>
  <sheets>
    <sheet name="LIQ. PRETENSIONES DEMANDA" sheetId="12" r:id="rId1"/>
    <sheet name="PML-" sheetId="15"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2" l="1"/>
  <c r="G50" i="12"/>
  <c r="F44" i="12"/>
  <c r="F10" i="15"/>
  <c r="G10" i="15" s="1"/>
  <c r="F9" i="15"/>
  <c r="G9" i="15" s="1"/>
  <c r="F8" i="15"/>
  <c r="G8" i="15" s="1"/>
  <c r="F7" i="15"/>
  <c r="G7" i="15" s="1"/>
  <c r="F6" i="15"/>
  <c r="G6" i="15" s="1"/>
  <c r="F5" i="15"/>
  <c r="G5" i="15" s="1"/>
  <c r="F4" i="15"/>
  <c r="G4" i="15" s="1"/>
  <c r="G11" i="15" s="1"/>
  <c r="G13" i="15" s="1"/>
  <c r="E44" i="12"/>
  <c r="E43" i="12"/>
  <c r="E42" i="12"/>
  <c r="E41" i="12"/>
  <c r="C50" i="12"/>
  <c r="F34" i="12"/>
  <c r="G34" i="12" s="1"/>
  <c r="H50" i="12" l="1"/>
  <c r="G44" i="12"/>
  <c r="F23" i="12"/>
  <c r="H14" i="12"/>
  <c r="I14" i="12" s="1"/>
  <c r="F24" i="12"/>
  <c r="F22" i="12"/>
  <c r="F21" i="12"/>
  <c r="F20" i="12"/>
  <c r="F19" i="12"/>
  <c r="F18" i="12"/>
  <c r="H15" i="12"/>
  <c r="I15" i="12" s="1"/>
  <c r="H13" i="12"/>
  <c r="I13" i="12" s="1"/>
  <c r="H12" i="12"/>
  <c r="I12" i="12" s="1"/>
  <c r="H11" i="12"/>
  <c r="I11" i="12" s="1"/>
  <c r="H10" i="12"/>
  <c r="I10" i="12" s="1"/>
  <c r="H9" i="12"/>
  <c r="I9" i="12" s="1"/>
  <c r="G19" i="12" l="1"/>
  <c r="G23" i="12"/>
  <c r="G24" i="12"/>
  <c r="G21" i="12"/>
  <c r="G20" i="12"/>
  <c r="G22" i="12"/>
  <c r="G18" i="12"/>
  <c r="G25" i="12" l="1"/>
  <c r="F32" i="12"/>
  <c r="F33" i="12"/>
  <c r="F43" i="12" l="1"/>
  <c r="G43" i="12" l="1"/>
  <c r="F42" i="12" l="1"/>
  <c r="G42" i="12" s="1"/>
  <c r="F41" i="12"/>
  <c r="G41" i="12" s="1"/>
  <c r="G45" i="12" s="1"/>
  <c r="F35" i="12" l="1"/>
  <c r="F31" i="12"/>
  <c r="F30" i="12"/>
  <c r="F29" i="12"/>
  <c r="G29" i="12" l="1"/>
  <c r="G30" i="12"/>
  <c r="G31" i="12"/>
  <c r="G32" i="12" l="1"/>
  <c r="G33" i="12" l="1"/>
  <c r="G35" i="12"/>
  <c r="G36" i="12" l="1"/>
</calcChain>
</file>

<file path=xl/sharedStrings.xml><?xml version="1.0" encoding="utf-8"?>
<sst xmlns="http://schemas.openxmlformats.org/spreadsheetml/2006/main" count="79" uniqueCount="32">
  <si>
    <t>DESDE</t>
  </si>
  <si>
    <t>HASTA</t>
  </si>
  <si>
    <t>SALARIO</t>
  </si>
  <si>
    <t>DÍAS</t>
  </si>
  <si>
    <t>CARGO</t>
  </si>
  <si>
    <t>TOTAL ADEUDADO</t>
  </si>
  <si>
    <t>CESANTÍAS</t>
  </si>
  <si>
    <t>SANCIÓN POR NO CONSIGNACIÓN DE CESANTÍAS</t>
  </si>
  <si>
    <t>SANCIÓN</t>
  </si>
  <si>
    <t>Total Liquidación:</t>
  </si>
  <si>
    <t>LIQUIDACIÓN DE LAS PRETENSIONES DE LA DEMANDA (DESDE EL 3/05/2016 AL 11/11/2020)</t>
  </si>
  <si>
    <t>LIQUIDACIÓN DE LAS PRETENSIONES DE LA DEMANDA (DESDE EL 17/06/2016 AL 11/11/2020)</t>
  </si>
  <si>
    <t>DIFERENCIAS SALARIALES AÑOS</t>
  </si>
  <si>
    <t>SALARIOS DEVENGADOS</t>
  </si>
  <si>
    <t>DIFERENCIA</t>
  </si>
  <si>
    <t>DIFERENCIA VLR DIA</t>
  </si>
  <si>
    <t>PROFESIONAL 3</t>
  </si>
  <si>
    <t>PROFESIONAL 4</t>
  </si>
  <si>
    <t>Salario diario</t>
  </si>
  <si>
    <t>Total</t>
  </si>
  <si>
    <t>TOTAL DIFERENCIA SALARIOS</t>
  </si>
  <si>
    <t>SALARIOS PRETENDIDOS (ESCALAFON DEL FNA)</t>
  </si>
  <si>
    <t>Se aclara que el demandante NO relacionó a qué cargo del FNA equivalían sus funciones, sin embargo, en el hecho 7mo dijo que cambió de cargo a Profesional Senior Grado 3 y que ejercía las mismas funciones, por lo tanto, en las diferencias salariales se tomó los salarios devengados de conformidad con los hechos y los salarios de Profesional Grado 3 establecidos en la tabla salarial del FNA</t>
  </si>
  <si>
    <t xml:space="preserve">*Nota:  La vigencia de las pólizas No. GU 066585 inicia el 17/06/2016 y fenece el 21/08/2020 y la No. GU 071538  inicia el 16/08/2017 y fenece el 21/03/2021. </t>
  </si>
  <si>
    <t xml:space="preserve">*Según el condicionado de las pólizas, estas amparan solamente salarios y prestaciones sociales. En este sentido, para efectos de PML se liquida unicamente las cesantías ya que los demás conceptos corresponden a indemnizaciones y acreencias extralegales. Además, el incremento salarial lo esta solicitando conforme a la convención colectiva. </t>
  </si>
  <si>
    <t>INDEMNIZACIÓN DEL DECRETO 797 DE 1949</t>
  </si>
  <si>
    <t>Fecha finalización contrato</t>
  </si>
  <si>
    <t>90 días para el pago hasta</t>
  </si>
  <si>
    <t>Fecha de liquidación</t>
  </si>
  <si>
    <t>Días</t>
  </si>
  <si>
    <t>Indemnización moratoria del Decreto 797 de 1949 para trabajadores oficiales, el empleador tendrá 90 días para efectuar el pago de salarios, prestaciones e indemnizaciones, de no hacerlo corre la moratoria desde el día 91 hasta la fecha efectiva de pago</t>
  </si>
  <si>
    <t xml:space="preserve">*Nota:(i) Las pretensiones de la demanda están orientadas a solicitar el pago de prestaciones, beneficios e incremento salarial de conformidad con la convención colectiva, rubros los cuales no se liquidan por cuanto se desconoce la mencionada convención (ii) solicita pago de cesantías, la indemnización del art 99 de la ley 50 de 1990 y la indemnización por no pago de prestaciones establecido en el Decreto 797 de 1949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</si>
</sst>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quot;$&quot;\ #,##0"/>
  </numFmts>
  <fonts count="13"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color theme="1"/>
      <name val="Arial"/>
      <family val="2"/>
    </font>
    <font>
      <sz val="8"/>
      <name val="Calibri"/>
      <family val="2"/>
      <scheme val="minor"/>
    </font>
    <font>
      <b/>
      <u/>
      <sz val="10"/>
      <color theme="0"/>
      <name val="Arial"/>
      <family val="2"/>
    </font>
    <font>
      <sz val="10"/>
      <color theme="1"/>
      <name val="Arial"/>
      <family val="2"/>
    </font>
    <font>
      <b/>
      <u/>
      <sz val="10"/>
      <color theme="1"/>
      <name val="Arial"/>
      <family val="2"/>
    </font>
    <font>
      <b/>
      <sz val="10"/>
      <color theme="1"/>
      <name val="Arial"/>
      <family val="2"/>
    </font>
    <font>
      <b/>
      <sz val="9"/>
      <color theme="1"/>
      <name val="Arial"/>
      <family val="2"/>
    </font>
    <font>
      <b/>
      <u/>
      <sz val="9"/>
      <color theme="1"/>
      <name val="Arial"/>
      <family val="2"/>
    </font>
    <font>
      <b/>
      <sz val="9"/>
      <color theme="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3" fillId="0" borderId="0" xfId="0" applyFont="1"/>
    <xf numFmtId="0" fontId="4" fillId="0" borderId="0" xfId="0" applyFont="1"/>
    <xf numFmtId="164" fontId="6" fillId="4" borderId="1" xfId="0" applyNumberFormat="1" applyFont="1" applyFill="1" applyBorder="1"/>
    <xf numFmtId="0" fontId="7" fillId="0" borderId="0" xfId="0" applyFont="1"/>
    <xf numFmtId="0" fontId="9" fillId="0" borderId="1" xfId="0" applyFont="1" applyBorder="1" applyAlignment="1">
      <alignment horizontal="center" vertical="center"/>
    </xf>
    <xf numFmtId="0" fontId="9" fillId="0" borderId="1" xfId="0" applyFont="1" applyBorder="1" applyAlignment="1">
      <alignment horizontal="center"/>
    </xf>
    <xf numFmtId="164" fontId="9" fillId="2" borderId="1" xfId="1" applyNumberFormat="1" applyFont="1" applyFill="1" applyBorder="1" applyAlignment="1">
      <alignment horizontal="center"/>
    </xf>
    <xf numFmtId="14" fontId="7" fillId="0" borderId="1" xfId="0" applyNumberFormat="1" applyFont="1" applyBorder="1" applyAlignment="1">
      <alignment horizontal="center" vertical="center"/>
    </xf>
    <xf numFmtId="164" fontId="7" fillId="0" borderId="1" xfId="1" applyNumberFormat="1" applyFont="1" applyBorder="1"/>
    <xf numFmtId="164" fontId="7" fillId="0" borderId="1" xfId="1" applyNumberFormat="1" applyFont="1" applyFill="1" applyBorder="1"/>
    <xf numFmtId="164" fontId="9" fillId="3" borderId="1" xfId="1" applyNumberFormat="1" applyFont="1" applyFill="1" applyBorder="1"/>
    <xf numFmtId="0" fontId="8" fillId="0" borderId="3" xfId="0" applyFont="1" applyBorder="1" applyAlignment="1">
      <alignment horizontal="center"/>
    </xf>
    <xf numFmtId="0" fontId="0" fillId="0" borderId="1" xfId="0" applyBorder="1" applyAlignment="1">
      <alignment horizontal="center" vertical="center"/>
    </xf>
    <xf numFmtId="3" fontId="0" fillId="0" borderId="1" xfId="0" applyNumberFormat="1" applyBorder="1"/>
    <xf numFmtId="0" fontId="7" fillId="0" borderId="1" xfId="0" applyFont="1" applyBorder="1"/>
    <xf numFmtId="0" fontId="10" fillId="0" borderId="1" xfId="0" applyFont="1" applyBorder="1" applyAlignment="1">
      <alignment horizontal="center" vertical="center"/>
    </xf>
    <xf numFmtId="165" fontId="10" fillId="3" borderId="1" xfId="0" applyNumberFormat="1" applyFont="1" applyFill="1" applyBorder="1"/>
    <xf numFmtId="0" fontId="7" fillId="0" borderId="0" xfId="0" applyFont="1" applyAlignment="1">
      <alignment vertical="center" wrapText="1"/>
    </xf>
    <xf numFmtId="0" fontId="7" fillId="2" borderId="0" xfId="0" applyFont="1" applyFill="1" applyAlignment="1">
      <alignment horizontal="center" vertical="center" wrapText="1"/>
    </xf>
    <xf numFmtId="0" fontId="8" fillId="3" borderId="3" xfId="0" applyFont="1" applyFill="1" applyBorder="1" applyAlignment="1">
      <alignment horizontal="center"/>
    </xf>
    <xf numFmtId="0" fontId="9" fillId="0" borderId="1" xfId="0" applyFont="1" applyBorder="1" applyAlignment="1">
      <alignment horizontal="center"/>
    </xf>
    <xf numFmtId="0" fontId="10" fillId="2" borderId="1" xfId="0" applyFont="1" applyFill="1" applyBorder="1" applyAlignment="1">
      <alignment horizontal="center"/>
    </xf>
    <xf numFmtId="0" fontId="6" fillId="4" borderId="2"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8" fontId="4" fillId="0" borderId="1" xfId="9" applyNumberFormat="1" applyFont="1" applyBorder="1" applyAlignment="1"/>
    <xf numFmtId="14" fontId="4" fillId="0" borderId="1" xfId="9" applyNumberFormat="1" applyFont="1" applyBorder="1" applyAlignment="1"/>
    <xf numFmtId="14" fontId="4" fillId="0" borderId="1" xfId="9" applyNumberFormat="1" applyFont="1" applyBorder="1" applyAlignment="1">
      <alignment horizontal="center"/>
    </xf>
    <xf numFmtId="0" fontId="4" fillId="0" borderId="1" xfId="0" applyNumberFormat="1" applyFont="1" applyBorder="1" applyAlignment="1"/>
    <xf numFmtId="0" fontId="10" fillId="0" borderId="1" xfId="0" applyFont="1" applyBorder="1" applyAlignment="1">
      <alignment horizontal="center" vertical="center" wrapText="1"/>
    </xf>
    <xf numFmtId="0" fontId="11" fillId="3" borderId="3" xfId="0" applyFont="1" applyFill="1" applyBorder="1" applyAlignment="1">
      <alignment horizontal="center"/>
    </xf>
    <xf numFmtId="0" fontId="4" fillId="2" borderId="0" xfId="0" applyFont="1" applyFill="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5" fontId="4" fillId="0" borderId="1" xfId="0" applyNumberFormat="1" applyFont="1" applyBorder="1"/>
    <xf numFmtId="3" fontId="4" fillId="0" borderId="1" xfId="0" applyNumberFormat="1" applyFont="1" applyBorder="1"/>
    <xf numFmtId="165" fontId="4" fillId="0" borderId="1" xfId="0" applyNumberFormat="1" applyFont="1" applyBorder="1" applyAlignment="1">
      <alignment horizontal="center" vertical="center"/>
    </xf>
    <xf numFmtId="0" fontId="10" fillId="0" borderId="0" xfId="0" applyFont="1"/>
    <xf numFmtId="164" fontId="4" fillId="0" borderId="1" xfId="1" applyNumberFormat="1" applyFont="1" applyBorder="1"/>
    <xf numFmtId="169" fontId="4" fillId="0" borderId="0" xfId="0" applyNumberFormat="1" applyFont="1"/>
    <xf numFmtId="0" fontId="10" fillId="0" borderId="1" xfId="0" applyFont="1" applyBorder="1" applyAlignment="1">
      <alignment horizontal="center"/>
    </xf>
    <xf numFmtId="164" fontId="10" fillId="3" borderId="1" xfId="6" applyNumberFormat="1" applyFont="1" applyFill="1" applyBorder="1" applyAlignment="1">
      <alignment horizontal="center" vertical="center"/>
    </xf>
    <xf numFmtId="164" fontId="10" fillId="0" borderId="0" xfId="6" applyNumberFormat="1" applyFont="1" applyFill="1" applyBorder="1" applyAlignment="1">
      <alignment horizontal="center" vertical="center"/>
    </xf>
    <xf numFmtId="0" fontId="10" fillId="0" borderId="0" xfId="0" applyFont="1" applyAlignment="1">
      <alignment horizontal="center"/>
    </xf>
    <xf numFmtId="0" fontId="10" fillId="0" borderId="1" xfId="0" applyFont="1" applyBorder="1" applyAlignment="1">
      <alignment horizontal="center"/>
    </xf>
    <xf numFmtId="164" fontId="10" fillId="2" borderId="1" xfId="1" applyNumberFormat="1" applyFont="1" applyFill="1" applyBorder="1" applyAlignment="1">
      <alignment horizontal="center"/>
    </xf>
    <xf numFmtId="0" fontId="4" fillId="0" borderId="0" xfId="0" applyFont="1" applyAlignment="1">
      <alignment vertical="center" wrapText="1"/>
    </xf>
    <xf numFmtId="164" fontId="4" fillId="0" borderId="1" xfId="1" applyNumberFormat="1" applyFont="1" applyFill="1" applyBorder="1"/>
    <xf numFmtId="0" fontId="4" fillId="0" borderId="1" xfId="0" applyFont="1" applyBorder="1"/>
    <xf numFmtId="164" fontId="10" fillId="3" borderId="1" xfId="1" applyNumberFormat="1" applyFont="1" applyFill="1" applyBorder="1"/>
    <xf numFmtId="0" fontId="4" fillId="0" borderId="0" xfId="0" applyFont="1" applyFill="1" applyAlignment="1">
      <alignment vertical="center" wrapText="1"/>
    </xf>
    <xf numFmtId="164" fontId="10" fillId="0" borderId="1" xfId="1" applyNumberFormat="1" applyFont="1" applyBorder="1" applyAlignment="1">
      <alignment horizontal="center"/>
    </xf>
    <xf numFmtId="14" fontId="4" fillId="0" borderId="1" xfId="0" applyNumberFormat="1" applyFont="1" applyBorder="1" applyAlignment="1">
      <alignment horizontal="center"/>
    </xf>
    <xf numFmtId="164" fontId="10" fillId="0" borderId="0" xfId="1" applyNumberFormat="1" applyFont="1" applyFill="1" applyBorder="1"/>
    <xf numFmtId="0" fontId="12" fillId="4" borderId="2" xfId="0" applyFont="1" applyFill="1" applyBorder="1" applyAlignment="1">
      <alignment horizontal="center"/>
    </xf>
    <xf numFmtId="0" fontId="12" fillId="4" borderId="4" xfId="0" applyFont="1" applyFill="1" applyBorder="1" applyAlignment="1">
      <alignment horizontal="center"/>
    </xf>
    <xf numFmtId="0" fontId="12" fillId="4" borderId="5" xfId="0" applyFont="1" applyFill="1" applyBorder="1" applyAlignment="1">
      <alignment horizontal="center"/>
    </xf>
    <xf numFmtId="164" fontId="12" fillId="4" borderId="1" xfId="0" applyNumberFormat="1" applyFont="1" applyFill="1" applyBorder="1"/>
  </cellXfs>
  <cellStyles count="18">
    <cellStyle name="Millares" xfId="1" builtinId="3"/>
    <cellStyle name="Millares [0] 2" xfId="3" xr:uid="{3555D9B7-EA0C-4C21-A235-0CD6BE1EC253}"/>
    <cellStyle name="Millares 2" xfId="8" xr:uid="{52E748A6-508A-43EC-9983-10807D820023}"/>
    <cellStyle name="Millares 3" xfId="10" xr:uid="{489BD241-C3FF-4DFE-89AE-EA3930EC2C75}"/>
    <cellStyle name="Millares 4" xfId="6" xr:uid="{30B7C3BA-0FB0-470D-88BE-FBEF74427B88}"/>
    <cellStyle name="Millares 5" xfId="12" xr:uid="{79326964-5294-479E-B982-0A5948E6458E}"/>
    <cellStyle name="Millares 6" xfId="15" xr:uid="{ABFDC7D0-759F-45EB-9979-8CD3F87889E5}"/>
    <cellStyle name="Millares 7" xfId="16" xr:uid="{FFF4BEC4-3F5B-40BE-AC92-6362DAEDDD14}"/>
    <cellStyle name="Moneda [0] 2" xfId="5" xr:uid="{40580231-C906-4C03-A65D-3EA45064320D}"/>
    <cellStyle name="Moneda 2" xfId="4" xr:uid="{60B0EB24-56E2-4FB9-B187-077D7FCBAA83}"/>
    <cellStyle name="Moneda 3" xfId="9" xr:uid="{B553DF60-E9E3-43DE-950B-5D5A0815FFF2}"/>
    <cellStyle name="Moneda 4" xfId="11" xr:uid="{91876A93-028D-40C8-982D-CCA51D4D575D}"/>
    <cellStyle name="Moneda 5" xfId="7" xr:uid="{A7350134-E2AE-4379-A4D5-B823FC54C5D3}"/>
    <cellStyle name="Moneda 6" xfId="13" xr:uid="{BF3C704B-FB29-4786-98E8-8A8CE20070B2}"/>
    <cellStyle name="Moneda 7" xfId="14" xr:uid="{B8E0172D-6407-491A-BE97-75C736043314}"/>
    <cellStyle name="Moneda 8" xfId="17" xr:uid="{2F89C845-0DCC-444B-8884-C9A0330B6C73}"/>
    <cellStyle name="Normal" xfId="0" builtinId="0"/>
    <cellStyle name="Normal 2" xfId="2"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5</xdr:col>
      <xdr:colOff>739854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3:N57"/>
  <sheetViews>
    <sheetView tabSelected="1" topLeftCell="A37" zoomScaleNormal="100" workbookViewId="0">
      <selection activeCell="G54" sqref="G54"/>
    </sheetView>
  </sheetViews>
  <sheetFormatPr baseColWidth="10" defaultColWidth="11.42578125" defaultRowHeight="15" x14ac:dyDescent="0.25"/>
  <cols>
    <col min="1" max="1" width="4.5703125" customWidth="1"/>
    <col min="2" max="2" width="15.42578125" customWidth="1"/>
    <col min="3" max="3" width="15.42578125" style="1" customWidth="1"/>
    <col min="4" max="4" width="16" style="1" customWidth="1"/>
    <col min="5" max="5" width="17.5703125" style="1" customWidth="1"/>
    <col min="6" max="6" width="16.7109375" style="1" customWidth="1"/>
    <col min="7" max="7" width="23" style="1" customWidth="1"/>
    <col min="8" max="8" width="18.140625" style="1" customWidth="1"/>
    <col min="9" max="9" width="18.85546875" customWidth="1"/>
    <col min="10" max="10" width="17.5703125" customWidth="1"/>
    <col min="11" max="11" width="13.5703125" customWidth="1"/>
    <col min="12" max="12" width="21.28515625" customWidth="1"/>
    <col min="13" max="13" width="23" bestFit="1" customWidth="1"/>
    <col min="14" max="14" width="15.7109375" customWidth="1"/>
    <col min="15" max="15" width="20.28515625" bestFit="1" customWidth="1"/>
  </cols>
  <sheetData>
    <row r="3" spans="1:14" x14ac:dyDescent="0.25">
      <c r="A3" s="2"/>
      <c r="B3" s="2"/>
      <c r="C3" s="2"/>
      <c r="D3" s="2"/>
      <c r="E3" s="2"/>
      <c r="F3" s="2"/>
      <c r="G3" s="2"/>
      <c r="H3" s="2"/>
      <c r="I3" s="2"/>
      <c r="J3" s="2"/>
      <c r="K3" s="2"/>
      <c r="L3" s="2"/>
      <c r="M3" s="2"/>
    </row>
    <row r="4" spans="1:14" x14ac:dyDescent="0.25">
      <c r="A4" s="2"/>
      <c r="B4" s="2"/>
      <c r="C4" s="2"/>
      <c r="D4" s="2"/>
      <c r="E4" s="2"/>
      <c r="F4" s="2"/>
      <c r="G4" s="2"/>
      <c r="H4" s="2"/>
      <c r="I4" s="2"/>
      <c r="J4" s="2"/>
      <c r="K4" s="2"/>
      <c r="L4" s="2"/>
      <c r="M4" s="2"/>
      <c r="N4" s="4"/>
    </row>
    <row r="5" spans="1:14" s="1" customFormat="1" ht="15" customHeight="1" x14ac:dyDescent="0.2">
      <c r="A5" s="2"/>
      <c r="B5" s="2"/>
      <c r="C5" s="31" t="s">
        <v>10</v>
      </c>
      <c r="D5" s="31"/>
      <c r="E5" s="31"/>
      <c r="F5" s="31"/>
      <c r="G5" s="31"/>
      <c r="H5" s="2"/>
      <c r="I5" s="2"/>
      <c r="J5" s="2"/>
      <c r="K5" s="2"/>
      <c r="L5" s="2"/>
      <c r="M5" s="2"/>
      <c r="N5" s="4"/>
    </row>
    <row r="6" spans="1:14" x14ac:dyDescent="0.25">
      <c r="A6" s="2"/>
      <c r="B6" s="2"/>
      <c r="C6" s="2"/>
      <c r="D6" s="2"/>
      <c r="E6" s="2"/>
      <c r="F6" s="2"/>
      <c r="G6" s="2"/>
      <c r="H6" s="2"/>
      <c r="I6" s="2"/>
      <c r="J6" s="2"/>
      <c r="K6" s="2"/>
      <c r="L6" s="2"/>
      <c r="M6" s="2"/>
      <c r="N6" s="4"/>
    </row>
    <row r="7" spans="1:14" x14ac:dyDescent="0.25">
      <c r="A7" s="2"/>
      <c r="B7" s="2"/>
      <c r="C7" s="22" t="s">
        <v>12</v>
      </c>
      <c r="D7" s="22"/>
      <c r="E7" s="22"/>
      <c r="F7" s="22"/>
      <c r="G7" s="22"/>
      <c r="H7" s="22"/>
      <c r="I7" s="22"/>
      <c r="J7" s="2"/>
      <c r="K7" s="2"/>
      <c r="L7" s="32" t="s">
        <v>22</v>
      </c>
      <c r="M7" s="32"/>
      <c r="N7" s="4"/>
    </row>
    <row r="8" spans="1:14" ht="31.5" customHeight="1" x14ac:dyDescent="0.25">
      <c r="A8" s="2"/>
      <c r="B8" s="2"/>
      <c r="C8" s="33" t="s">
        <v>0</v>
      </c>
      <c r="D8" s="33" t="s">
        <v>1</v>
      </c>
      <c r="E8" s="33" t="s">
        <v>4</v>
      </c>
      <c r="F8" s="33" t="s">
        <v>13</v>
      </c>
      <c r="G8" s="33" t="s">
        <v>21</v>
      </c>
      <c r="H8" s="33" t="s">
        <v>14</v>
      </c>
      <c r="I8" s="33" t="s">
        <v>15</v>
      </c>
      <c r="J8" s="2"/>
      <c r="K8" s="2"/>
      <c r="L8" s="32"/>
      <c r="M8" s="32"/>
      <c r="N8" s="4"/>
    </row>
    <row r="9" spans="1:14" x14ac:dyDescent="0.25">
      <c r="A9" s="2"/>
      <c r="B9" s="2"/>
      <c r="C9" s="34">
        <v>42493</v>
      </c>
      <c r="D9" s="34">
        <v>42735</v>
      </c>
      <c r="E9" s="35" t="s">
        <v>16</v>
      </c>
      <c r="F9" s="36">
        <v>3000000</v>
      </c>
      <c r="G9" s="37">
        <v>3795571</v>
      </c>
      <c r="H9" s="36">
        <f t="shared" ref="H9:H14" si="0">G9-F9</f>
        <v>795571</v>
      </c>
      <c r="I9" s="36">
        <f t="shared" ref="I9:I14" si="1">H9/30</f>
        <v>26519.033333333333</v>
      </c>
      <c r="J9" s="2"/>
      <c r="K9" s="2"/>
      <c r="L9" s="32"/>
      <c r="M9" s="32"/>
      <c r="N9" s="4"/>
    </row>
    <row r="10" spans="1:14" x14ac:dyDescent="0.25">
      <c r="A10" s="2"/>
      <c r="B10" s="2"/>
      <c r="C10" s="34">
        <v>42736</v>
      </c>
      <c r="D10" s="34">
        <v>42968</v>
      </c>
      <c r="E10" s="35" t="s">
        <v>16</v>
      </c>
      <c r="F10" s="36">
        <v>3000000</v>
      </c>
      <c r="G10" s="37">
        <v>4051714</v>
      </c>
      <c r="H10" s="36">
        <f t="shared" si="0"/>
        <v>1051714</v>
      </c>
      <c r="I10" s="36">
        <f t="shared" si="1"/>
        <v>35057.133333333331</v>
      </c>
      <c r="J10" s="2"/>
      <c r="K10" s="2"/>
      <c r="L10" s="32"/>
      <c r="M10" s="32"/>
      <c r="N10" s="4"/>
    </row>
    <row r="11" spans="1:14" x14ac:dyDescent="0.25">
      <c r="A11" s="2"/>
      <c r="B11" s="2"/>
      <c r="C11" s="34">
        <v>42969</v>
      </c>
      <c r="D11" s="34">
        <v>43100</v>
      </c>
      <c r="E11" s="35" t="s">
        <v>16</v>
      </c>
      <c r="F11" s="36">
        <v>3170000</v>
      </c>
      <c r="G11" s="37">
        <v>4051714</v>
      </c>
      <c r="H11" s="36">
        <f t="shared" si="0"/>
        <v>881714</v>
      </c>
      <c r="I11" s="36">
        <f t="shared" si="1"/>
        <v>29390.466666666667</v>
      </c>
      <c r="J11" s="2"/>
      <c r="K11" s="2"/>
      <c r="L11" s="32"/>
      <c r="M11" s="32"/>
      <c r="N11" s="4"/>
    </row>
    <row r="12" spans="1:14" x14ac:dyDescent="0.25">
      <c r="A12" s="2"/>
      <c r="B12" s="2"/>
      <c r="C12" s="34">
        <v>43101</v>
      </c>
      <c r="D12" s="34">
        <v>43465</v>
      </c>
      <c r="E12" s="35" t="s">
        <v>16</v>
      </c>
      <c r="F12" s="36">
        <v>3170000</v>
      </c>
      <c r="G12" s="37">
        <v>4257948</v>
      </c>
      <c r="H12" s="36">
        <f t="shared" si="0"/>
        <v>1087948</v>
      </c>
      <c r="I12" s="36">
        <f t="shared" si="1"/>
        <v>36264.933333333334</v>
      </c>
      <c r="J12" s="2"/>
      <c r="K12" s="2"/>
      <c r="L12" s="32"/>
      <c r="M12" s="32"/>
      <c r="N12" s="4"/>
    </row>
    <row r="13" spans="1:14" x14ac:dyDescent="0.25">
      <c r="A13" s="2"/>
      <c r="B13" s="2"/>
      <c r="C13" s="34">
        <v>43466</v>
      </c>
      <c r="D13" s="34">
        <v>43780</v>
      </c>
      <c r="E13" s="35" t="s">
        <v>16</v>
      </c>
      <c r="F13" s="36">
        <v>3170000</v>
      </c>
      <c r="G13" s="37">
        <v>4450000</v>
      </c>
      <c r="H13" s="36">
        <f t="shared" si="0"/>
        <v>1280000</v>
      </c>
      <c r="I13" s="36">
        <f t="shared" si="1"/>
        <v>42666.666666666664</v>
      </c>
      <c r="J13" s="2"/>
      <c r="K13" s="2"/>
      <c r="L13" s="32"/>
      <c r="M13" s="32"/>
      <c r="N13" s="4"/>
    </row>
    <row r="14" spans="1:14" x14ac:dyDescent="0.25">
      <c r="A14" s="2"/>
      <c r="B14" s="2"/>
      <c r="C14" s="34">
        <v>43781</v>
      </c>
      <c r="D14" s="34">
        <v>43830</v>
      </c>
      <c r="E14" s="35" t="s">
        <v>17</v>
      </c>
      <c r="F14" s="36">
        <v>3291000</v>
      </c>
      <c r="G14" s="37">
        <v>4450000</v>
      </c>
      <c r="H14" s="36">
        <f t="shared" si="0"/>
        <v>1159000</v>
      </c>
      <c r="I14" s="36">
        <f t="shared" si="1"/>
        <v>38633.333333333336</v>
      </c>
      <c r="J14" s="2"/>
      <c r="K14" s="2"/>
      <c r="L14" s="32"/>
      <c r="M14" s="32"/>
      <c r="N14" s="4"/>
    </row>
    <row r="15" spans="1:14" x14ac:dyDescent="0.25">
      <c r="A15" s="2"/>
      <c r="B15" s="2"/>
      <c r="C15" s="34">
        <v>43831</v>
      </c>
      <c r="D15" s="34">
        <v>44146</v>
      </c>
      <c r="E15" s="35" t="s">
        <v>16</v>
      </c>
      <c r="F15" s="38">
        <v>3291000</v>
      </c>
      <c r="G15" s="37">
        <v>4677900</v>
      </c>
      <c r="H15" s="36">
        <f>G15-F15</f>
        <v>1386900</v>
      </c>
      <c r="I15" s="36">
        <f>H15/30</f>
        <v>46230</v>
      </c>
      <c r="J15" s="2"/>
      <c r="K15" s="2"/>
      <c r="L15" s="32"/>
      <c r="M15" s="32"/>
      <c r="N15" s="4"/>
    </row>
    <row r="16" spans="1:14" x14ac:dyDescent="0.25">
      <c r="A16" s="2"/>
      <c r="B16" s="2"/>
      <c r="C16" s="2"/>
      <c r="D16" s="2"/>
      <c r="E16" s="2"/>
      <c r="F16" s="2"/>
      <c r="G16" s="2"/>
      <c r="H16" s="2"/>
      <c r="I16" s="2"/>
      <c r="J16" s="2"/>
      <c r="K16" s="2"/>
      <c r="L16" s="2"/>
      <c r="M16" s="2"/>
      <c r="N16" s="4"/>
    </row>
    <row r="17" spans="1:14" ht="24" x14ac:dyDescent="0.25">
      <c r="A17" s="2"/>
      <c r="B17" s="2"/>
      <c r="C17" s="16" t="s">
        <v>0</v>
      </c>
      <c r="D17" s="16" t="s">
        <v>1</v>
      </c>
      <c r="E17" s="16" t="s">
        <v>4</v>
      </c>
      <c r="F17" s="16" t="s">
        <v>3</v>
      </c>
      <c r="G17" s="30" t="s">
        <v>20</v>
      </c>
      <c r="H17" s="39"/>
      <c r="I17" s="2"/>
      <c r="J17" s="2"/>
      <c r="K17" s="2"/>
      <c r="L17" s="2"/>
      <c r="M17" s="2"/>
      <c r="N17" s="4"/>
    </row>
    <row r="18" spans="1:14" x14ac:dyDescent="0.25">
      <c r="A18" s="2"/>
      <c r="B18" s="2"/>
      <c r="C18" s="34">
        <v>42493</v>
      </c>
      <c r="D18" s="34">
        <v>42735</v>
      </c>
      <c r="E18" s="35" t="s">
        <v>16</v>
      </c>
      <c r="F18" s="40">
        <f>DAYS360(C18,D18)+1</f>
        <v>239</v>
      </c>
      <c r="G18" s="36">
        <f t="shared" ref="G18:G24" si="2">I9*F18</f>
        <v>6338048.9666666668</v>
      </c>
      <c r="H18" s="41"/>
      <c r="I18" s="2"/>
      <c r="J18" s="2"/>
      <c r="K18" s="2"/>
      <c r="L18" s="2"/>
      <c r="M18" s="2"/>
      <c r="N18" s="4"/>
    </row>
    <row r="19" spans="1:14" x14ac:dyDescent="0.25">
      <c r="A19" s="2"/>
      <c r="B19" s="2"/>
      <c r="C19" s="34">
        <v>42736</v>
      </c>
      <c r="D19" s="34">
        <v>42968</v>
      </c>
      <c r="E19" s="35" t="s">
        <v>16</v>
      </c>
      <c r="F19" s="40">
        <f t="shared" ref="F19:F24" si="3">DAYS360(C19,D19)+1</f>
        <v>231</v>
      </c>
      <c r="G19" s="36">
        <f t="shared" si="2"/>
        <v>8098197.7999999998</v>
      </c>
      <c r="H19" s="41"/>
      <c r="I19" s="2"/>
      <c r="J19" s="2"/>
      <c r="K19" s="2"/>
      <c r="L19" s="2"/>
      <c r="M19" s="2"/>
      <c r="N19" s="4"/>
    </row>
    <row r="20" spans="1:14" x14ac:dyDescent="0.25">
      <c r="A20" s="2"/>
      <c r="B20" s="2"/>
      <c r="C20" s="34">
        <v>42969</v>
      </c>
      <c r="D20" s="34">
        <v>43100</v>
      </c>
      <c r="E20" s="35" t="s">
        <v>16</v>
      </c>
      <c r="F20" s="40">
        <f t="shared" si="3"/>
        <v>130</v>
      </c>
      <c r="G20" s="36">
        <f t="shared" si="2"/>
        <v>3820760.6666666665</v>
      </c>
      <c r="H20" s="41"/>
      <c r="I20" s="2"/>
      <c r="J20" s="2"/>
      <c r="K20" s="2"/>
      <c r="L20" s="2"/>
      <c r="M20" s="2"/>
      <c r="N20" s="4"/>
    </row>
    <row r="21" spans="1:14" x14ac:dyDescent="0.25">
      <c r="A21" s="2"/>
      <c r="B21" s="2"/>
      <c r="C21" s="34">
        <v>43101</v>
      </c>
      <c r="D21" s="34">
        <v>43465</v>
      </c>
      <c r="E21" s="35" t="s">
        <v>16</v>
      </c>
      <c r="F21" s="40">
        <f t="shared" si="3"/>
        <v>361</v>
      </c>
      <c r="G21" s="36">
        <f t="shared" si="2"/>
        <v>13091640.933333334</v>
      </c>
      <c r="H21" s="41"/>
      <c r="I21" s="2"/>
      <c r="J21" s="2"/>
      <c r="K21" s="2"/>
      <c r="L21" s="2"/>
      <c r="M21" s="2"/>
      <c r="N21" s="4"/>
    </row>
    <row r="22" spans="1:14" x14ac:dyDescent="0.25">
      <c r="A22" s="2"/>
      <c r="B22" s="2"/>
      <c r="C22" s="34">
        <v>43466</v>
      </c>
      <c r="D22" s="34">
        <v>43780</v>
      </c>
      <c r="E22" s="35" t="s">
        <v>16</v>
      </c>
      <c r="F22" s="40">
        <f t="shared" si="3"/>
        <v>311</v>
      </c>
      <c r="G22" s="36">
        <f t="shared" si="2"/>
        <v>13269333.333333332</v>
      </c>
      <c r="H22" s="41"/>
      <c r="I22" s="2"/>
      <c r="J22" s="2"/>
      <c r="K22" s="2"/>
      <c r="L22" s="2"/>
      <c r="M22" s="2"/>
      <c r="N22" s="4"/>
    </row>
    <row r="23" spans="1:14" x14ac:dyDescent="0.25">
      <c r="A23" s="2"/>
      <c r="B23" s="2"/>
      <c r="C23" s="34">
        <v>43781</v>
      </c>
      <c r="D23" s="34">
        <v>43830</v>
      </c>
      <c r="E23" s="35" t="s">
        <v>17</v>
      </c>
      <c r="F23" s="40">
        <f t="shared" si="3"/>
        <v>50</v>
      </c>
      <c r="G23" s="36">
        <f t="shared" si="2"/>
        <v>1931666.6666666667</v>
      </c>
      <c r="H23" s="41"/>
      <c r="I23" s="2"/>
      <c r="J23" s="2"/>
      <c r="K23" s="2"/>
      <c r="L23" s="2"/>
      <c r="M23" s="2"/>
      <c r="N23" s="4"/>
    </row>
    <row r="24" spans="1:14" x14ac:dyDescent="0.25">
      <c r="A24" s="2"/>
      <c r="B24" s="2"/>
      <c r="C24" s="34">
        <v>43831</v>
      </c>
      <c r="D24" s="34">
        <v>44146</v>
      </c>
      <c r="E24" s="35" t="s">
        <v>16</v>
      </c>
      <c r="F24" s="40">
        <f t="shared" si="3"/>
        <v>311</v>
      </c>
      <c r="G24" s="38">
        <f t="shared" si="2"/>
        <v>14377530</v>
      </c>
      <c r="H24" s="41"/>
      <c r="I24" s="2"/>
      <c r="J24" s="2"/>
      <c r="K24" s="2"/>
      <c r="L24" s="2"/>
      <c r="M24" s="2"/>
      <c r="N24" s="4"/>
    </row>
    <row r="25" spans="1:14" ht="15.75" customHeight="1" x14ac:dyDescent="0.25">
      <c r="A25" s="2"/>
      <c r="B25" s="2"/>
      <c r="C25" s="42" t="s">
        <v>5</v>
      </c>
      <c r="D25" s="42"/>
      <c r="E25" s="42"/>
      <c r="F25" s="42"/>
      <c r="G25" s="43">
        <f>SUM(G18:G24)</f>
        <v>60927178.366666667</v>
      </c>
      <c r="H25" s="44"/>
      <c r="I25" s="2"/>
      <c r="J25" s="2"/>
      <c r="K25" s="2"/>
      <c r="L25" s="2"/>
      <c r="M25" s="2"/>
      <c r="N25" s="4"/>
    </row>
    <row r="26" spans="1:14" ht="15.75" customHeight="1" x14ac:dyDescent="0.25">
      <c r="A26" s="2"/>
      <c r="B26" s="2"/>
      <c r="C26" s="45"/>
      <c r="D26" s="45"/>
      <c r="E26" s="45"/>
      <c r="F26" s="45"/>
      <c r="G26" s="44"/>
      <c r="H26" s="44"/>
      <c r="I26" s="2"/>
      <c r="J26" s="2"/>
      <c r="K26" s="2"/>
      <c r="L26" s="2"/>
      <c r="M26" s="2"/>
      <c r="N26" s="4"/>
    </row>
    <row r="27" spans="1:14" ht="15.75" customHeight="1" x14ac:dyDescent="0.25">
      <c r="A27" s="2"/>
      <c r="B27" s="2"/>
      <c r="C27" s="45"/>
      <c r="D27" s="45"/>
      <c r="E27" s="45"/>
      <c r="F27" s="45"/>
      <c r="G27" s="44"/>
      <c r="H27" s="44"/>
      <c r="I27" s="2"/>
      <c r="J27" s="2"/>
      <c r="K27" s="2"/>
      <c r="L27" s="2"/>
      <c r="M27" s="2"/>
      <c r="N27" s="4"/>
    </row>
    <row r="28" spans="1:14" ht="15.75" customHeight="1" x14ac:dyDescent="0.25">
      <c r="A28" s="2"/>
      <c r="B28" s="16" t="s">
        <v>4</v>
      </c>
      <c r="C28" s="46" t="s">
        <v>0</v>
      </c>
      <c r="D28" s="46" t="s">
        <v>1</v>
      </c>
      <c r="E28" s="46" t="s">
        <v>2</v>
      </c>
      <c r="F28" s="46" t="s">
        <v>3</v>
      </c>
      <c r="G28" s="47" t="s">
        <v>6</v>
      </c>
      <c r="H28" s="2"/>
      <c r="I28" s="2"/>
      <c r="J28" s="32" t="s">
        <v>31</v>
      </c>
      <c r="K28" s="32"/>
      <c r="L28" s="32"/>
      <c r="M28" s="48"/>
      <c r="N28" s="18"/>
    </row>
    <row r="29" spans="1:14" ht="15.75" customHeight="1" x14ac:dyDescent="0.25">
      <c r="A29" s="2"/>
      <c r="B29" s="35" t="s">
        <v>16</v>
      </c>
      <c r="C29" s="34">
        <v>42493</v>
      </c>
      <c r="D29" s="34">
        <v>42735</v>
      </c>
      <c r="E29" s="37">
        <v>3795571</v>
      </c>
      <c r="F29" s="40">
        <f t="shared" ref="F29:F35" si="4">DAYS360(C29,D29)+1</f>
        <v>239</v>
      </c>
      <c r="G29" s="49">
        <f t="shared" ref="G29:G35" si="5">(E29*F29)/360</f>
        <v>2519837.4138888889</v>
      </c>
      <c r="H29" s="2"/>
      <c r="I29" s="2"/>
      <c r="J29" s="32"/>
      <c r="K29" s="32"/>
      <c r="L29" s="32"/>
      <c r="M29" s="48"/>
      <c r="N29" s="18"/>
    </row>
    <row r="30" spans="1:14" ht="15.75" customHeight="1" x14ac:dyDescent="0.25">
      <c r="A30" s="2"/>
      <c r="B30" s="35" t="s">
        <v>16</v>
      </c>
      <c r="C30" s="34">
        <v>42736</v>
      </c>
      <c r="D30" s="34">
        <v>42968</v>
      </c>
      <c r="E30" s="37">
        <v>4051714</v>
      </c>
      <c r="F30" s="40">
        <f t="shared" si="4"/>
        <v>231</v>
      </c>
      <c r="G30" s="49">
        <f t="shared" si="5"/>
        <v>2599849.8166666669</v>
      </c>
      <c r="H30" s="2"/>
      <c r="I30" s="2"/>
      <c r="J30" s="32"/>
      <c r="K30" s="32"/>
      <c r="L30" s="32"/>
      <c r="M30" s="48"/>
      <c r="N30" s="18"/>
    </row>
    <row r="31" spans="1:14" ht="15.75" customHeight="1" x14ac:dyDescent="0.25">
      <c r="A31" s="2"/>
      <c r="B31" s="35" t="s">
        <v>16</v>
      </c>
      <c r="C31" s="34">
        <v>42969</v>
      </c>
      <c r="D31" s="34">
        <v>43100</v>
      </c>
      <c r="E31" s="37">
        <v>4051714</v>
      </c>
      <c r="F31" s="40">
        <f t="shared" si="4"/>
        <v>130</v>
      </c>
      <c r="G31" s="49">
        <f t="shared" si="5"/>
        <v>1463118.9444444445</v>
      </c>
      <c r="H31" s="2"/>
      <c r="I31" s="2"/>
      <c r="J31" s="32"/>
      <c r="K31" s="32"/>
      <c r="L31" s="32"/>
      <c r="M31" s="48"/>
      <c r="N31" s="18"/>
    </row>
    <row r="32" spans="1:14" ht="15.75" customHeight="1" x14ac:dyDescent="0.25">
      <c r="A32" s="2"/>
      <c r="B32" s="35" t="s">
        <v>16</v>
      </c>
      <c r="C32" s="34">
        <v>43101</v>
      </c>
      <c r="D32" s="34">
        <v>43465</v>
      </c>
      <c r="E32" s="37">
        <v>4257948</v>
      </c>
      <c r="F32" s="40">
        <f>DAYS360(C32,D32)</f>
        <v>360</v>
      </c>
      <c r="G32" s="49">
        <f t="shared" si="5"/>
        <v>4257948</v>
      </c>
      <c r="H32" s="2"/>
      <c r="I32" s="2"/>
      <c r="J32" s="32"/>
      <c r="K32" s="32"/>
      <c r="L32" s="32"/>
      <c r="M32" s="48"/>
      <c r="N32" s="18"/>
    </row>
    <row r="33" spans="1:14" ht="15.75" customHeight="1" x14ac:dyDescent="0.25">
      <c r="A33" s="2"/>
      <c r="B33" s="35" t="s">
        <v>16</v>
      </c>
      <c r="C33" s="34">
        <v>43466</v>
      </c>
      <c r="D33" s="34">
        <v>43780</v>
      </c>
      <c r="E33" s="37">
        <v>4450000</v>
      </c>
      <c r="F33" s="40">
        <f>DAYS360(C33,D33)</f>
        <v>310</v>
      </c>
      <c r="G33" s="49">
        <f t="shared" si="5"/>
        <v>3831944.4444444445</v>
      </c>
      <c r="H33" s="2"/>
      <c r="I33" s="2"/>
      <c r="J33" s="32"/>
      <c r="K33" s="32"/>
      <c r="L33" s="32"/>
      <c r="M33" s="48"/>
      <c r="N33" s="18"/>
    </row>
    <row r="34" spans="1:14" ht="15.75" customHeight="1" x14ac:dyDescent="0.25">
      <c r="A34" s="2"/>
      <c r="B34" s="35" t="s">
        <v>16</v>
      </c>
      <c r="C34" s="34">
        <v>43781</v>
      </c>
      <c r="D34" s="34">
        <v>43830</v>
      </c>
      <c r="E34" s="37">
        <v>4450000</v>
      </c>
      <c r="F34" s="40">
        <f>DAYS360(C34,D34)</f>
        <v>49</v>
      </c>
      <c r="G34" s="49">
        <f t="shared" si="5"/>
        <v>605694.4444444445</v>
      </c>
      <c r="H34" s="2"/>
      <c r="I34" s="2"/>
      <c r="J34" s="32"/>
      <c r="K34" s="32"/>
      <c r="L34" s="32"/>
      <c r="M34" s="48"/>
      <c r="N34" s="18"/>
    </row>
    <row r="35" spans="1:14" ht="15.75" customHeight="1" x14ac:dyDescent="0.25">
      <c r="A35" s="2"/>
      <c r="B35" s="35" t="s">
        <v>16</v>
      </c>
      <c r="C35" s="34">
        <v>43831</v>
      </c>
      <c r="D35" s="34">
        <v>44146</v>
      </c>
      <c r="E35" s="37">
        <v>4677900</v>
      </c>
      <c r="F35" s="40">
        <f t="shared" si="4"/>
        <v>311</v>
      </c>
      <c r="G35" s="49">
        <f t="shared" si="5"/>
        <v>4041185.8333333335</v>
      </c>
      <c r="H35" s="2"/>
      <c r="I35" s="2"/>
      <c r="J35" s="48"/>
      <c r="K35" s="48"/>
      <c r="L35" s="48"/>
      <c r="M35" s="48"/>
      <c r="N35" s="18"/>
    </row>
    <row r="36" spans="1:14" ht="15.75" customHeight="1" x14ac:dyDescent="0.25">
      <c r="A36" s="2"/>
      <c r="B36" s="50"/>
      <c r="C36" s="42" t="s">
        <v>5</v>
      </c>
      <c r="D36" s="42"/>
      <c r="E36" s="42"/>
      <c r="F36" s="42"/>
      <c r="G36" s="51">
        <f>SUM(G29:G35)</f>
        <v>19319578.897222221</v>
      </c>
      <c r="H36" s="2"/>
      <c r="I36" s="2"/>
      <c r="J36" s="48"/>
      <c r="K36" s="48"/>
      <c r="L36" s="48"/>
      <c r="M36" s="48"/>
      <c r="N36" s="18"/>
    </row>
    <row r="37" spans="1:14" ht="15.75" customHeight="1" x14ac:dyDescent="0.25">
      <c r="A37" s="2"/>
      <c r="B37" s="2"/>
      <c r="C37" s="2"/>
      <c r="D37" s="2"/>
      <c r="E37" s="2"/>
      <c r="F37" s="2"/>
      <c r="G37" s="2"/>
      <c r="H37" s="2"/>
      <c r="I37" s="2"/>
      <c r="J37" s="52"/>
      <c r="K37" s="48"/>
      <c r="L37" s="48"/>
      <c r="M37" s="48"/>
      <c r="N37" s="18"/>
    </row>
    <row r="38" spans="1:14" ht="12.75" customHeight="1" x14ac:dyDescent="0.25">
      <c r="A38" s="2"/>
      <c r="B38" s="2"/>
      <c r="C38" s="2"/>
      <c r="D38" s="2"/>
      <c r="E38" s="2"/>
      <c r="F38" s="2"/>
      <c r="G38" s="2"/>
      <c r="H38" s="2"/>
      <c r="I38" s="2"/>
      <c r="J38" s="48"/>
      <c r="K38" s="48"/>
      <c r="L38" s="48"/>
      <c r="M38" s="48"/>
      <c r="N38" s="18"/>
    </row>
    <row r="39" spans="1:14" x14ac:dyDescent="0.25">
      <c r="A39" s="2"/>
      <c r="B39" s="2"/>
      <c r="C39" s="22" t="s">
        <v>7</v>
      </c>
      <c r="D39" s="22"/>
      <c r="E39" s="22"/>
      <c r="F39" s="22"/>
      <c r="G39" s="22"/>
      <c r="H39" s="2"/>
      <c r="I39" s="2"/>
      <c r="J39" s="2"/>
      <c r="K39" s="2"/>
      <c r="L39" s="2"/>
      <c r="M39" s="2"/>
      <c r="N39" s="4"/>
    </row>
    <row r="40" spans="1:14" x14ac:dyDescent="0.25">
      <c r="A40" s="2"/>
      <c r="B40" s="2"/>
      <c r="C40" s="46" t="s">
        <v>0</v>
      </c>
      <c r="D40" s="46" t="s">
        <v>1</v>
      </c>
      <c r="E40" s="46" t="s">
        <v>2</v>
      </c>
      <c r="F40" s="46" t="s">
        <v>3</v>
      </c>
      <c r="G40" s="53" t="s">
        <v>8</v>
      </c>
      <c r="H40" s="2"/>
      <c r="I40" s="2"/>
      <c r="J40" s="2"/>
      <c r="K40" s="2"/>
      <c r="L40" s="2"/>
      <c r="M40" s="2"/>
      <c r="N40" s="4"/>
    </row>
    <row r="41" spans="1:14" x14ac:dyDescent="0.25">
      <c r="A41" s="2"/>
      <c r="B41" s="2"/>
      <c r="C41" s="54">
        <v>42781</v>
      </c>
      <c r="D41" s="54">
        <v>43145</v>
      </c>
      <c r="E41" s="37">
        <f>+E29</f>
        <v>3795571</v>
      </c>
      <c r="F41" s="40">
        <f t="shared" ref="F41:F44" si="6">DAYS360(C41,D41)+1</f>
        <v>360</v>
      </c>
      <c r="G41" s="40">
        <f t="shared" ref="G41:G44" si="7">(E41/30)*F41</f>
        <v>45546852</v>
      </c>
      <c r="H41" s="2"/>
      <c r="I41" s="2"/>
      <c r="J41" s="2"/>
      <c r="K41" s="2"/>
      <c r="L41" s="2"/>
      <c r="M41" s="2"/>
      <c r="N41" s="4"/>
    </row>
    <row r="42" spans="1:14" x14ac:dyDescent="0.25">
      <c r="A42" s="2"/>
      <c r="B42" s="2"/>
      <c r="C42" s="54">
        <v>43146</v>
      </c>
      <c r="D42" s="54">
        <v>43510</v>
      </c>
      <c r="E42" s="37">
        <f>+E30</f>
        <v>4051714</v>
      </c>
      <c r="F42" s="40">
        <f t="shared" si="6"/>
        <v>360</v>
      </c>
      <c r="G42" s="40">
        <f t="shared" si="7"/>
        <v>48620568</v>
      </c>
      <c r="H42" s="2"/>
      <c r="I42" s="2"/>
      <c r="J42" s="2"/>
      <c r="K42" s="2"/>
      <c r="L42" s="2"/>
      <c r="M42" s="2"/>
      <c r="N42" s="4"/>
    </row>
    <row r="43" spans="1:14" x14ac:dyDescent="0.25">
      <c r="A43" s="2"/>
      <c r="B43" s="2"/>
      <c r="C43" s="54">
        <v>43511</v>
      </c>
      <c r="D43" s="54">
        <v>43875</v>
      </c>
      <c r="E43" s="37">
        <f>+E32</f>
        <v>4257948</v>
      </c>
      <c r="F43" s="40">
        <f t="shared" si="6"/>
        <v>360</v>
      </c>
      <c r="G43" s="40">
        <f t="shared" si="7"/>
        <v>51095376</v>
      </c>
      <c r="H43" s="2"/>
      <c r="I43" s="2"/>
      <c r="J43" s="2"/>
      <c r="K43" s="2"/>
      <c r="L43" s="2"/>
      <c r="M43" s="2"/>
      <c r="N43" s="4"/>
    </row>
    <row r="44" spans="1:14" x14ac:dyDescent="0.25">
      <c r="A44" s="2"/>
      <c r="B44" s="2"/>
      <c r="C44" s="54">
        <v>43876</v>
      </c>
      <c r="D44" s="54">
        <v>44146</v>
      </c>
      <c r="E44" s="37">
        <f>+E34</f>
        <v>4450000</v>
      </c>
      <c r="F44" s="40">
        <f>DAYS360(C44,D44)+1</f>
        <v>267</v>
      </c>
      <c r="G44" s="40">
        <f t="shared" si="7"/>
        <v>39605000</v>
      </c>
      <c r="H44" s="2"/>
      <c r="I44" s="2"/>
      <c r="J44" s="2"/>
      <c r="K44" s="2"/>
      <c r="L44" s="2"/>
      <c r="M44" s="2"/>
      <c r="N44" s="4"/>
    </row>
    <row r="45" spans="1:14" x14ac:dyDescent="0.25">
      <c r="A45" s="2"/>
      <c r="B45" s="2"/>
      <c r="C45" s="42" t="s">
        <v>5</v>
      </c>
      <c r="D45" s="42"/>
      <c r="E45" s="42"/>
      <c r="F45" s="42"/>
      <c r="G45" s="51">
        <f>SUM(G41:G44)</f>
        <v>184867796</v>
      </c>
      <c r="H45" s="2"/>
      <c r="I45" s="2"/>
      <c r="J45" s="2"/>
      <c r="K45" s="2"/>
      <c r="L45" s="2"/>
      <c r="M45" s="2"/>
    </row>
    <row r="46" spans="1:14" x14ac:dyDescent="0.25">
      <c r="A46" s="2"/>
      <c r="B46" s="2"/>
      <c r="C46" s="45"/>
      <c r="D46" s="45"/>
      <c r="E46" s="45"/>
      <c r="F46" s="45"/>
      <c r="G46" s="55"/>
      <c r="H46" s="2"/>
      <c r="I46" s="2"/>
      <c r="J46" s="2"/>
      <c r="K46" s="2"/>
      <c r="L46" s="2"/>
      <c r="M46" s="2"/>
    </row>
    <row r="47" spans="1:14" x14ac:dyDescent="0.25">
      <c r="A47" s="2"/>
      <c r="B47" s="2"/>
      <c r="C47" s="45"/>
      <c r="D47" s="45"/>
      <c r="E47" s="45"/>
      <c r="F47" s="45"/>
      <c r="G47" s="55"/>
      <c r="H47" s="2"/>
      <c r="I47" s="2"/>
      <c r="J47" s="2"/>
      <c r="K47" s="2"/>
      <c r="L47" s="2"/>
      <c r="M47" s="2"/>
    </row>
    <row r="48" spans="1:14" ht="15" customHeight="1" x14ac:dyDescent="0.25">
      <c r="A48" s="2"/>
      <c r="B48" s="2"/>
      <c r="C48" s="22" t="s">
        <v>25</v>
      </c>
      <c r="D48" s="22"/>
      <c r="E48" s="22"/>
      <c r="F48" s="22"/>
      <c r="G48" s="22"/>
      <c r="H48" s="22"/>
      <c r="I48" s="2"/>
      <c r="J48" s="32" t="s">
        <v>30</v>
      </c>
      <c r="K48" s="32"/>
      <c r="L48" s="32"/>
      <c r="M48" s="2"/>
    </row>
    <row r="49" spans="1:14" ht="24" x14ac:dyDescent="0.25">
      <c r="A49" s="2"/>
      <c r="B49" s="2"/>
      <c r="C49" s="16" t="s">
        <v>18</v>
      </c>
      <c r="D49" s="30" t="s">
        <v>26</v>
      </c>
      <c r="E49" s="30" t="s">
        <v>27</v>
      </c>
      <c r="F49" s="30" t="s">
        <v>28</v>
      </c>
      <c r="G49" s="16" t="s">
        <v>29</v>
      </c>
      <c r="H49" s="16" t="s">
        <v>19</v>
      </c>
      <c r="I49" s="2"/>
      <c r="J49" s="32"/>
      <c r="K49" s="32"/>
      <c r="L49" s="32"/>
      <c r="M49" s="2"/>
    </row>
    <row r="50" spans="1:14" x14ac:dyDescent="0.25">
      <c r="A50" s="2"/>
      <c r="B50" s="2"/>
      <c r="C50" s="26">
        <f>E35/30</f>
        <v>155930</v>
      </c>
      <c r="D50" s="27">
        <v>44146</v>
      </c>
      <c r="E50" s="28">
        <v>44238</v>
      </c>
      <c r="F50" s="28">
        <v>45250</v>
      </c>
      <c r="G50" s="29">
        <f>DAYS360(E50,F50)</f>
        <v>999</v>
      </c>
      <c r="H50" s="17">
        <f>C50*G50</f>
        <v>155774070</v>
      </c>
      <c r="I50" s="2"/>
      <c r="J50" s="32"/>
      <c r="K50" s="32"/>
      <c r="L50" s="32"/>
      <c r="M50" s="2"/>
    </row>
    <row r="51" spans="1:14" x14ac:dyDescent="0.25">
      <c r="A51" s="2"/>
      <c r="B51" s="2"/>
      <c r="C51" s="45"/>
      <c r="D51" s="45"/>
      <c r="E51" s="45"/>
      <c r="F51" s="45"/>
      <c r="G51" s="55"/>
      <c r="H51" s="2"/>
      <c r="I51" s="2"/>
      <c r="J51" s="32"/>
      <c r="K51" s="32"/>
      <c r="L51" s="32"/>
      <c r="M51" s="2"/>
    </row>
    <row r="52" spans="1:14" x14ac:dyDescent="0.25">
      <c r="A52" s="2"/>
      <c r="B52" s="2"/>
      <c r="C52" s="45"/>
      <c r="D52" s="45"/>
      <c r="E52" s="45"/>
      <c r="F52" s="45"/>
      <c r="G52" s="55"/>
      <c r="H52" s="2"/>
      <c r="I52" s="2"/>
      <c r="J52" s="32"/>
      <c r="K52" s="32"/>
      <c r="L52" s="32"/>
      <c r="M52" s="2"/>
    </row>
    <row r="53" spans="1:14" x14ac:dyDescent="0.25">
      <c r="A53" s="2"/>
      <c r="B53" s="2"/>
      <c r="C53" s="56" t="s">
        <v>9</v>
      </c>
      <c r="D53" s="57"/>
      <c r="E53" s="57"/>
      <c r="F53" s="58"/>
      <c r="G53" s="59">
        <f>H50+G45+G36+G25</f>
        <v>420888623.2638889</v>
      </c>
      <c r="H53" s="2"/>
      <c r="I53" s="2"/>
      <c r="J53" s="2"/>
      <c r="K53" s="2"/>
      <c r="L53" s="2"/>
      <c r="M53" s="2"/>
    </row>
    <row r="54" spans="1:14" x14ac:dyDescent="0.25">
      <c r="A54" s="2"/>
      <c r="B54" s="2"/>
      <c r="C54" s="2"/>
      <c r="D54" s="2"/>
      <c r="E54" s="2"/>
      <c r="F54" s="2"/>
      <c r="G54" s="2"/>
      <c r="H54" s="2"/>
      <c r="I54" s="2"/>
      <c r="J54" s="2"/>
      <c r="K54" s="2"/>
      <c r="L54" s="2"/>
      <c r="M54" s="2"/>
      <c r="N54" s="4"/>
    </row>
    <row r="55" spans="1:14" x14ac:dyDescent="0.25">
      <c r="B55" s="4"/>
      <c r="C55" s="4"/>
      <c r="D55" s="4"/>
      <c r="E55" s="4"/>
      <c r="F55" s="4"/>
      <c r="G55" s="4"/>
      <c r="H55" s="4"/>
      <c r="I55" s="4"/>
      <c r="J55" s="4"/>
      <c r="K55" s="4"/>
      <c r="L55" s="4"/>
      <c r="M55" s="4"/>
      <c r="N55" s="4"/>
    </row>
    <row r="56" spans="1:14" x14ac:dyDescent="0.25">
      <c r="B56" s="4"/>
      <c r="C56" s="4"/>
      <c r="D56" s="4"/>
      <c r="E56" s="4"/>
      <c r="F56" s="4"/>
      <c r="G56" s="4"/>
      <c r="H56" s="4"/>
      <c r="I56" s="4"/>
      <c r="J56" s="4"/>
      <c r="K56" s="4"/>
      <c r="L56" s="4"/>
      <c r="M56" s="4"/>
      <c r="N56" s="4"/>
    </row>
    <row r="57" spans="1:14" x14ac:dyDescent="0.25">
      <c r="B57" s="4"/>
      <c r="C57" s="4"/>
      <c r="D57" s="4"/>
      <c r="E57" s="4"/>
      <c r="F57" s="4"/>
      <c r="G57" s="4"/>
      <c r="H57" s="4"/>
      <c r="I57" s="4"/>
      <c r="J57" s="4"/>
      <c r="K57" s="4"/>
      <c r="L57" s="4"/>
      <c r="M57" s="4"/>
      <c r="N57" s="4"/>
    </row>
  </sheetData>
  <mergeCells count="11">
    <mergeCell ref="J48:L52"/>
    <mergeCell ref="J28:L34"/>
    <mergeCell ref="C5:G5"/>
    <mergeCell ref="C36:F36"/>
    <mergeCell ref="C53:F53"/>
    <mergeCell ref="C45:F45"/>
    <mergeCell ref="C39:G39"/>
    <mergeCell ref="C7:I7"/>
    <mergeCell ref="C25:F25"/>
    <mergeCell ref="L7:M15"/>
    <mergeCell ref="C48:H48"/>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4F0-089A-43A0-A8DC-61ADCFF6925A}">
  <dimension ref="A1:N17"/>
  <sheetViews>
    <sheetView zoomScale="90" zoomScaleNormal="90" workbookViewId="0">
      <selection activeCell="E20" sqref="E20"/>
    </sheetView>
  </sheetViews>
  <sheetFormatPr baseColWidth="10" defaultRowHeight="15" x14ac:dyDescent="0.25"/>
  <cols>
    <col min="2" max="2" width="19.5703125" customWidth="1"/>
    <col min="3" max="3" width="15" customWidth="1"/>
    <col min="4" max="4" width="15.5703125" customWidth="1"/>
    <col min="5" max="5" width="19" customWidth="1"/>
    <col min="6" max="6" width="16.5703125" customWidth="1"/>
    <col min="7" max="7" width="17.85546875" customWidth="1"/>
    <col min="8" max="8" width="19.140625" customWidth="1"/>
    <col min="9" max="9" width="11.42578125" customWidth="1"/>
  </cols>
  <sheetData>
    <row r="1" spans="1:14" x14ac:dyDescent="0.25">
      <c r="A1" s="4"/>
      <c r="B1" s="20" t="s">
        <v>11</v>
      </c>
      <c r="C1" s="20"/>
      <c r="D1" s="20"/>
      <c r="E1" s="20"/>
      <c r="F1" s="20"/>
      <c r="G1" s="4"/>
      <c r="H1" s="4"/>
      <c r="I1" s="4"/>
      <c r="J1" s="4"/>
      <c r="K1" s="4"/>
      <c r="L1" s="4"/>
      <c r="M1" s="2"/>
      <c r="N1" s="2"/>
    </row>
    <row r="2" spans="1:14" x14ac:dyDescent="0.25">
      <c r="A2" s="4"/>
      <c r="B2" s="12"/>
      <c r="C2" s="12"/>
      <c r="D2" s="12"/>
      <c r="E2" s="12"/>
      <c r="F2" s="12"/>
      <c r="G2" s="4"/>
      <c r="H2" s="4"/>
      <c r="I2" s="4"/>
      <c r="J2" s="4"/>
      <c r="K2" s="4"/>
      <c r="L2" s="4"/>
      <c r="M2" s="2"/>
      <c r="N2" s="2"/>
    </row>
    <row r="3" spans="1:14" x14ac:dyDescent="0.25">
      <c r="A3" s="4"/>
      <c r="B3" s="5" t="s">
        <v>4</v>
      </c>
      <c r="C3" s="6" t="s">
        <v>0</v>
      </c>
      <c r="D3" s="6" t="s">
        <v>1</v>
      </c>
      <c r="E3" s="6" t="s">
        <v>2</v>
      </c>
      <c r="F3" s="6" t="s">
        <v>3</v>
      </c>
      <c r="G3" s="7" t="s">
        <v>6</v>
      </c>
      <c r="H3" s="4"/>
      <c r="I3" s="4"/>
      <c r="J3" s="4"/>
      <c r="K3" s="4"/>
      <c r="L3" s="4"/>
    </row>
    <row r="4" spans="1:14" x14ac:dyDescent="0.25">
      <c r="A4" s="4"/>
      <c r="B4" s="13" t="s">
        <v>16</v>
      </c>
      <c r="C4" s="8">
        <v>42538</v>
      </c>
      <c r="D4" s="8">
        <v>42735</v>
      </c>
      <c r="E4" s="14">
        <v>3795571</v>
      </c>
      <c r="F4" s="9">
        <f t="shared" ref="F4:F10" si="0">DAYS360(C4,D4)+1</f>
        <v>195</v>
      </c>
      <c r="G4" s="10">
        <f t="shared" ref="G4:G10" si="1">(E4*F4)/360</f>
        <v>2055934.2916666667</v>
      </c>
      <c r="H4" s="4"/>
      <c r="I4" s="4"/>
      <c r="J4" s="4"/>
      <c r="K4" s="4"/>
      <c r="L4" s="4"/>
    </row>
    <row r="5" spans="1:14" x14ac:dyDescent="0.25">
      <c r="A5" s="4"/>
      <c r="B5" s="13" t="s">
        <v>16</v>
      </c>
      <c r="C5" s="8">
        <v>42736</v>
      </c>
      <c r="D5" s="8">
        <v>42968</v>
      </c>
      <c r="E5" s="14">
        <v>4051714</v>
      </c>
      <c r="F5" s="9">
        <f t="shared" si="0"/>
        <v>231</v>
      </c>
      <c r="G5" s="10">
        <f t="shared" si="1"/>
        <v>2599849.8166666669</v>
      </c>
      <c r="H5" s="4"/>
      <c r="I5" s="19" t="s">
        <v>23</v>
      </c>
      <c r="J5" s="19"/>
      <c r="K5" s="19"/>
      <c r="L5" s="19"/>
    </row>
    <row r="6" spans="1:14" x14ac:dyDescent="0.25">
      <c r="A6" s="4"/>
      <c r="B6" s="13" t="s">
        <v>16</v>
      </c>
      <c r="C6" s="8">
        <v>42969</v>
      </c>
      <c r="D6" s="8">
        <v>43100</v>
      </c>
      <c r="E6" s="14">
        <v>4051714</v>
      </c>
      <c r="F6" s="9">
        <f t="shared" si="0"/>
        <v>130</v>
      </c>
      <c r="G6" s="10">
        <f t="shared" si="1"/>
        <v>1463118.9444444445</v>
      </c>
      <c r="H6" s="4"/>
      <c r="I6" s="19"/>
      <c r="J6" s="19"/>
      <c r="K6" s="19"/>
      <c r="L6" s="19"/>
    </row>
    <row r="7" spans="1:14" x14ac:dyDescent="0.25">
      <c r="A7" s="4"/>
      <c r="B7" s="13" t="s">
        <v>16</v>
      </c>
      <c r="C7" s="8">
        <v>43101</v>
      </c>
      <c r="D7" s="8">
        <v>43465</v>
      </c>
      <c r="E7" s="14">
        <v>4257948</v>
      </c>
      <c r="F7" s="9">
        <f>DAYS360(C7,D7)</f>
        <v>360</v>
      </c>
      <c r="G7" s="10">
        <f t="shared" si="1"/>
        <v>4257948</v>
      </c>
      <c r="H7" s="4"/>
      <c r="I7" s="19"/>
      <c r="J7" s="19"/>
      <c r="K7" s="19"/>
      <c r="L7" s="19"/>
    </row>
    <row r="8" spans="1:14" x14ac:dyDescent="0.25">
      <c r="A8" s="4"/>
      <c r="B8" s="13" t="s">
        <v>16</v>
      </c>
      <c r="C8" s="8">
        <v>43466</v>
      </c>
      <c r="D8" s="8">
        <v>43780</v>
      </c>
      <c r="E8" s="14">
        <v>4450000</v>
      </c>
      <c r="F8" s="9">
        <f>DAYS360(C8,D8)</f>
        <v>310</v>
      </c>
      <c r="G8" s="10">
        <f t="shared" si="1"/>
        <v>3831944.4444444445</v>
      </c>
      <c r="H8" s="4"/>
      <c r="I8" s="19"/>
      <c r="J8" s="19"/>
      <c r="K8" s="19"/>
      <c r="L8" s="19"/>
    </row>
    <row r="9" spans="1:14" x14ac:dyDescent="0.25">
      <c r="A9" s="4"/>
      <c r="B9" s="13" t="s">
        <v>16</v>
      </c>
      <c r="C9" s="8">
        <v>43781</v>
      </c>
      <c r="D9" s="8">
        <v>43830</v>
      </c>
      <c r="E9" s="14">
        <v>4450000</v>
      </c>
      <c r="F9" s="9">
        <f>DAYS360(C9,D9)</f>
        <v>49</v>
      </c>
      <c r="G9" s="10">
        <f t="shared" si="1"/>
        <v>605694.4444444445</v>
      </c>
      <c r="H9" s="4"/>
      <c r="I9" s="4"/>
      <c r="J9" s="4"/>
      <c r="K9" s="4"/>
      <c r="L9" s="4"/>
    </row>
    <row r="10" spans="1:14" ht="15" customHeight="1" x14ac:dyDescent="0.25">
      <c r="A10" s="4"/>
      <c r="B10" s="13" t="s">
        <v>16</v>
      </c>
      <c r="C10" s="8">
        <v>43831</v>
      </c>
      <c r="D10" s="8">
        <v>44146</v>
      </c>
      <c r="E10" s="14">
        <v>4677900</v>
      </c>
      <c r="F10" s="9">
        <f t="shared" si="0"/>
        <v>311</v>
      </c>
      <c r="G10" s="10">
        <f t="shared" si="1"/>
        <v>4041185.8333333335</v>
      </c>
      <c r="H10" s="4"/>
      <c r="I10" s="19" t="s">
        <v>24</v>
      </c>
      <c r="J10" s="19"/>
      <c r="K10" s="19"/>
      <c r="L10" s="19"/>
      <c r="M10" s="2"/>
      <c r="N10" s="2"/>
    </row>
    <row r="11" spans="1:14" x14ac:dyDescent="0.25">
      <c r="A11" s="4"/>
      <c r="B11" s="15"/>
      <c r="C11" s="21" t="s">
        <v>5</v>
      </c>
      <c r="D11" s="21"/>
      <c r="E11" s="21"/>
      <c r="F11" s="21"/>
      <c r="G11" s="11">
        <f>SUM(G4:G10)</f>
        <v>18855675.774999999</v>
      </c>
      <c r="H11" s="4"/>
      <c r="I11" s="19"/>
      <c r="J11" s="19"/>
      <c r="K11" s="19"/>
      <c r="L11" s="19"/>
      <c r="M11" s="2"/>
      <c r="N11" s="2"/>
    </row>
    <row r="12" spans="1:14" x14ac:dyDescent="0.25">
      <c r="A12" s="4"/>
      <c r="B12" s="4"/>
      <c r="C12" s="4"/>
      <c r="D12" s="4"/>
      <c r="E12" s="4"/>
      <c r="F12" s="4"/>
      <c r="G12" s="4"/>
      <c r="H12" s="4"/>
      <c r="I12" s="19"/>
      <c r="J12" s="19"/>
      <c r="K12" s="19"/>
      <c r="L12" s="19"/>
      <c r="M12" s="2"/>
      <c r="N12" s="2"/>
    </row>
    <row r="13" spans="1:14" x14ac:dyDescent="0.25">
      <c r="A13" s="4"/>
      <c r="B13" s="4"/>
      <c r="C13" s="23" t="s">
        <v>9</v>
      </c>
      <c r="D13" s="24"/>
      <c r="E13" s="24"/>
      <c r="F13" s="25"/>
      <c r="G13" s="3">
        <f>+G11</f>
        <v>18855675.774999999</v>
      </c>
      <c r="H13" s="4"/>
      <c r="I13" s="19"/>
      <c r="J13" s="19"/>
      <c r="K13" s="19"/>
      <c r="L13" s="19"/>
      <c r="M13" s="2"/>
      <c r="N13" s="2"/>
    </row>
    <row r="14" spans="1:14" x14ac:dyDescent="0.25">
      <c r="A14" s="4"/>
      <c r="B14" s="4"/>
      <c r="C14" s="4"/>
      <c r="D14" s="4"/>
      <c r="E14" s="4"/>
      <c r="F14" s="4"/>
      <c r="G14" s="4"/>
      <c r="H14" s="4"/>
      <c r="I14" s="19"/>
      <c r="J14" s="19"/>
      <c r="K14" s="19"/>
      <c r="L14" s="19"/>
      <c r="M14" s="2"/>
      <c r="N14" s="2"/>
    </row>
    <row r="15" spans="1:14" ht="35.25" customHeight="1" x14ac:dyDescent="0.25">
      <c r="A15" s="4"/>
      <c r="B15" s="4"/>
      <c r="C15" s="4"/>
      <c r="D15" s="4"/>
      <c r="E15" s="4"/>
      <c r="F15" s="4"/>
      <c r="G15" s="4"/>
      <c r="H15" s="4"/>
      <c r="I15" s="19"/>
      <c r="J15" s="19"/>
      <c r="K15" s="19"/>
      <c r="L15" s="19"/>
      <c r="M15" s="2"/>
      <c r="N15" s="2"/>
    </row>
    <row r="16" spans="1:14" x14ac:dyDescent="0.25">
      <c r="A16" s="4"/>
      <c r="B16" s="4"/>
      <c r="C16" s="4"/>
      <c r="D16" s="4"/>
      <c r="E16" s="4"/>
      <c r="F16" s="4"/>
      <c r="G16" s="4"/>
      <c r="H16" s="4"/>
      <c r="I16" s="4"/>
      <c r="J16" s="4"/>
      <c r="K16" s="4"/>
      <c r="L16" s="4"/>
      <c r="M16" s="2"/>
      <c r="N16" s="2"/>
    </row>
    <row r="17" spans="1:14" x14ac:dyDescent="0.25">
      <c r="A17" s="2"/>
      <c r="B17" s="2"/>
      <c r="C17" s="2"/>
      <c r="D17" s="2"/>
      <c r="E17" s="2"/>
      <c r="F17" s="2"/>
      <c r="G17" s="2"/>
      <c r="H17" s="2"/>
      <c r="I17" s="2"/>
      <c r="J17" s="2"/>
      <c r="K17" s="2"/>
      <c r="L17" s="2"/>
      <c r="M17" s="2"/>
      <c r="N17" s="2"/>
    </row>
  </sheetData>
  <mergeCells count="5">
    <mergeCell ref="C13:F13"/>
    <mergeCell ref="B1:F1"/>
    <mergeCell ref="I5:L8"/>
    <mergeCell ref="C11:F11"/>
    <mergeCell ref="I10:L15"/>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2023-11-20T19:20:05Z</dcterms:modified>
  <cp:category/>
  <cp:contentStatus/>
</cp:coreProperties>
</file>