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ownloads\"/>
    </mc:Choice>
  </mc:AlternateContent>
  <xr:revisionPtr revIDLastSave="0" documentId="13_ncr:1_{9D7A20BC-F998-41E5-BDE5-72511B2A1BD4}" xr6:coauthVersionLast="47" xr6:coauthVersionMax="47" xr10:uidLastSave="{00000000-0000-0000-0000-000000000000}"/>
  <bookViews>
    <workbookView xWindow="-120" yWindow="-120" windowWidth="20730" windowHeight="11040" xr2:uid="{69AAD36E-CAFA-43EB-832F-400E58192986}"/>
  </bookViews>
  <sheets>
    <sheet name="LIQ. PRETENSIONES DEMANDA" sheetId="12" r:id="rId1"/>
    <sheet name="PML-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5" l="1"/>
  <c r="F101" i="12" l="1"/>
  <c r="F102" i="12"/>
  <c r="F103" i="12"/>
  <c r="F91" i="12"/>
  <c r="F90" i="12"/>
  <c r="F89" i="12"/>
  <c r="F83" i="12"/>
  <c r="F82" i="12"/>
  <c r="F81" i="12"/>
  <c r="F75" i="12"/>
  <c r="F74" i="12"/>
  <c r="F73" i="12"/>
  <c r="F67" i="12"/>
  <c r="F66" i="12"/>
  <c r="F65" i="12"/>
  <c r="F34" i="12"/>
  <c r="F33" i="12"/>
  <c r="E24" i="12"/>
  <c r="E23" i="12"/>
  <c r="F44" i="12"/>
  <c r="F43" i="12"/>
  <c r="F54" i="12"/>
  <c r="F53" i="12"/>
  <c r="F28" i="15"/>
  <c r="F22" i="15"/>
  <c r="F16" i="15"/>
  <c r="E10" i="15"/>
  <c r="F55" i="12"/>
  <c r="F52" i="12"/>
  <c r="F51" i="12"/>
  <c r="F50" i="12"/>
  <c r="F49" i="12"/>
  <c r="F45" i="12"/>
  <c r="F42" i="12"/>
  <c r="F41" i="12"/>
  <c r="F40" i="12"/>
  <c r="F39" i="12"/>
  <c r="F35" i="12"/>
  <c r="F32" i="12"/>
  <c r="F31" i="12"/>
  <c r="F30" i="12"/>
  <c r="F29" i="12"/>
  <c r="E9" i="15"/>
  <c r="F9" i="15" s="1"/>
  <c r="F33" i="15" l="1"/>
  <c r="G33" i="15" s="1"/>
  <c r="G34" i="15" s="1"/>
  <c r="F29" i="15"/>
  <c r="G29" i="15" s="1"/>
  <c r="G28" i="15"/>
  <c r="F27" i="15"/>
  <c r="G27" i="15" s="1"/>
  <c r="F23" i="15"/>
  <c r="G23" i="15" s="1"/>
  <c r="G22" i="15"/>
  <c r="F21" i="15"/>
  <c r="G21" i="15" s="1"/>
  <c r="F17" i="15"/>
  <c r="G17" i="15" s="1"/>
  <c r="G16" i="15"/>
  <c r="F15" i="15"/>
  <c r="G15" i="15" s="1"/>
  <c r="E11" i="15"/>
  <c r="G6" i="15"/>
  <c r="H6" i="15" s="1"/>
  <c r="G5" i="15"/>
  <c r="H5" i="15" s="1"/>
  <c r="G4" i="15"/>
  <c r="H4" i="15" s="1"/>
  <c r="G103" i="12"/>
  <c r="F10" i="15" l="1"/>
  <c r="F11" i="15"/>
  <c r="G24" i="15"/>
  <c r="G18" i="15"/>
  <c r="G30" i="15"/>
  <c r="F12" i="15" l="1"/>
  <c r="G102" i="12"/>
  <c r="G101" i="12"/>
  <c r="G104" i="12" s="1"/>
  <c r="E25" i="12" l="1"/>
  <c r="E22" i="12"/>
  <c r="E21" i="12"/>
  <c r="E20" i="12"/>
  <c r="E19" i="12"/>
  <c r="G13" i="12"/>
  <c r="F68" i="12" l="1"/>
  <c r="G68" i="12" s="1"/>
  <c r="G67" i="12"/>
  <c r="G66" i="12"/>
  <c r="G65" i="12"/>
  <c r="F64" i="12"/>
  <c r="G64" i="12" s="1"/>
  <c r="F72" i="12"/>
  <c r="G72" i="12" s="1"/>
  <c r="G73" i="12"/>
  <c r="G74" i="12"/>
  <c r="G75" i="12"/>
  <c r="G76" i="12"/>
  <c r="F80" i="12"/>
  <c r="G80" i="12" s="1"/>
  <c r="E88" i="12" s="1"/>
  <c r="G81" i="12"/>
  <c r="E89" i="12" s="1"/>
  <c r="G82" i="12"/>
  <c r="E90" i="12" s="1"/>
  <c r="G83" i="12"/>
  <c r="E91" i="12" s="1"/>
  <c r="F84" i="12"/>
  <c r="G84" i="12" s="1"/>
  <c r="E92" i="12" s="1"/>
  <c r="F88" i="12"/>
  <c r="F92" i="12"/>
  <c r="F96" i="12"/>
  <c r="G96" i="12" s="1"/>
  <c r="G97" i="12" s="1"/>
  <c r="F59" i="12"/>
  <c r="G59" i="12" s="1"/>
  <c r="G60" i="12" s="1"/>
  <c r="G10" i="12"/>
  <c r="H10" i="12" s="1"/>
  <c r="F20" i="12" s="1"/>
  <c r="H13" i="12"/>
  <c r="G11" i="12"/>
  <c r="H11" i="12" s="1"/>
  <c r="F21" i="12" s="1"/>
  <c r="G9" i="12"/>
  <c r="H9" i="12" s="1"/>
  <c r="F19" i="12" s="1"/>
  <c r="E29" i="12" l="1"/>
  <c r="G29" i="12" s="1"/>
  <c r="E39" i="12"/>
  <c r="G39" i="12" s="1"/>
  <c r="E49" i="12" s="1"/>
  <c r="G49" i="12" s="1"/>
  <c r="E31" i="12"/>
  <c r="G31" i="12" s="1"/>
  <c r="E41" i="12"/>
  <c r="G41" i="12" s="1"/>
  <c r="E51" i="12" s="1"/>
  <c r="E30" i="12"/>
  <c r="G30" i="12" s="1"/>
  <c r="E40" i="12"/>
  <c r="G40" i="12" s="1"/>
  <c r="E50" i="12" s="1"/>
  <c r="G50" i="12"/>
  <c r="G51" i="12"/>
  <c r="G69" i="12"/>
  <c r="F22" i="12"/>
  <c r="G92" i="12"/>
  <c r="G91" i="12"/>
  <c r="G90" i="12"/>
  <c r="G89" i="12"/>
  <c r="G88" i="12"/>
  <c r="G77" i="12"/>
  <c r="G85" i="12"/>
  <c r="G16" i="12"/>
  <c r="G15" i="12"/>
  <c r="G14" i="12"/>
  <c r="E42" i="12" l="1"/>
  <c r="G42" i="12" s="1"/>
  <c r="E32" i="12"/>
  <c r="G32" i="12" s="1"/>
  <c r="G93" i="12"/>
  <c r="H14" i="12"/>
  <c r="H15" i="12"/>
  <c r="H16" i="12"/>
  <c r="E52" i="12" l="1"/>
  <c r="G52" i="12" s="1"/>
  <c r="F25" i="12"/>
  <c r="F24" i="12"/>
  <c r="F23" i="12"/>
  <c r="E45" i="12" l="1"/>
  <c r="G45" i="12" s="1"/>
  <c r="E55" i="12" s="1"/>
  <c r="G55" i="12" s="1"/>
  <c r="E35" i="12"/>
  <c r="G35" i="12" s="1"/>
  <c r="E43" i="12"/>
  <c r="G43" i="12" s="1"/>
  <c r="E33" i="12"/>
  <c r="G33" i="12" s="1"/>
  <c r="E34" i="12"/>
  <c r="G34" i="12" s="1"/>
  <c r="E44" i="12"/>
  <c r="G44" i="12" s="1"/>
  <c r="E54" i="12" s="1"/>
  <c r="G54" i="12" s="1"/>
  <c r="F26" i="12"/>
  <c r="E53" i="12" l="1"/>
  <c r="G53" i="12" s="1"/>
  <c r="G56" i="12" s="1"/>
  <c r="G46" i="12"/>
  <c r="G106" i="12" s="1"/>
  <c r="G36" i="12"/>
</calcChain>
</file>

<file path=xl/sharedStrings.xml><?xml version="1.0" encoding="utf-8"?>
<sst xmlns="http://schemas.openxmlformats.org/spreadsheetml/2006/main" count="231" uniqueCount="43">
  <si>
    <t>DESDE</t>
  </si>
  <si>
    <t>HASTA</t>
  </si>
  <si>
    <t>SALARIO</t>
  </si>
  <si>
    <t>DÍAS</t>
  </si>
  <si>
    <t>SALARIOS</t>
  </si>
  <si>
    <t>DIFERENCIAS SALARIALES AÑOS</t>
  </si>
  <si>
    <t>CARGO</t>
  </si>
  <si>
    <t>SALARIOS DEVENGADOS</t>
  </si>
  <si>
    <t>SALARIOS PRETENDIDOS (CONFORME AL ESCALAFON DEL FNA)</t>
  </si>
  <si>
    <t>DIFERENCIA</t>
  </si>
  <si>
    <t>DIFERENCIA VLR DIA</t>
  </si>
  <si>
    <t>19/11/2014</t>
  </si>
  <si>
    <t>31/12/2014</t>
  </si>
  <si>
    <t>ADMINISTRATIVO I</t>
  </si>
  <si>
    <t>El total es negativo ya que el dte ganaba más del salario que se encuentra en el escalafón (VER TABLA: https://www.fna.gov.co/sobre-el-fna/escala-salarial)</t>
  </si>
  <si>
    <t>30/09/2015</t>
  </si>
  <si>
    <t>15/11/2015</t>
  </si>
  <si>
    <t>PROFESIONAL 3</t>
  </si>
  <si>
    <t>TOTAL ADEUDADO</t>
  </si>
  <si>
    <t>16/11/2015</t>
  </si>
  <si>
    <t>ANALISTA</t>
  </si>
  <si>
    <t xml:space="preserve">No es posible efectuar la liquidación de este periodo ya que el dte aduce haber ejecutado labores de analista pero en la base del escalafon salarial NO se encuentra dicho cargo. </t>
  </si>
  <si>
    <t>31/12/2016</t>
  </si>
  <si>
    <t>PRIMAS</t>
  </si>
  <si>
    <t>31/12/2017</t>
  </si>
  <si>
    <t>31/12/2018</t>
  </si>
  <si>
    <t>CESANTÍAS</t>
  </si>
  <si>
    <t>INTERESES</t>
  </si>
  <si>
    <t>VACACIONES</t>
  </si>
  <si>
    <t xml:space="preserve"> </t>
  </si>
  <si>
    <t>SANCIÓN POR NO CONSIGNACIÓN DE CESANTÍAS</t>
  </si>
  <si>
    <t>SANCIÓN</t>
  </si>
  <si>
    <t>Total Liquidación:</t>
  </si>
  <si>
    <t>*Nota: Conforme al clausulado que nos envió la compañía, las pólizas amparan el pago de salarios y prestaciones sociales. Sin embargo, por instrucción de la cía se incluyen las vacaciones para el calculo del PML</t>
  </si>
  <si>
    <t>TOTAL DIFERENCIA</t>
  </si>
  <si>
    <t>LIQUIDACIÓN DE LAS PRETENSIONES DE LA DEMANDA (DESDE EL 19/11/2014 AL 11/11/2019)</t>
  </si>
  <si>
    <t>LIQUIDACIÓN DE LAS PRETENSIONES DE LA DEMANDA (DESDE EL 11/11/2019 A LA FECHA)</t>
  </si>
  <si>
    <t>LIQUIDACIÓN DE LAS PRETENSIONES DE LA DEMANDA (DESDE EL  17/06/2016 AL 21/03/2018)</t>
  </si>
  <si>
    <t xml:space="preserve">*Nota: La vigencia de las pólizas No. GU 066585 inicia el 17/06/2016 y fenece el 21/08/2020 y la No. GU 071538  inicia el 16/08/2017 y fenece el 21/03/2021. 
</t>
  </si>
  <si>
    <t>PROFESIONAL 1</t>
  </si>
  <si>
    <t>*Nota:(i) Las pretensiones de la demanda están orientadas a solicitar una reliquidación de su salario y prestaciones sociales conforme a los salarios pretendidos para el cargo de Profesional 1, (ii) adicionalmente solicita el pago de salarios, prestaciones sociales, indemnización del art 99 de la ley 50 de 1990 y art 65 C.S.T., causadas desde el 11/11/2019 (fecha de finalización laboral) hasta la fecha de reintegro (se liquida el 31/10/2023), (iii) adicionalmente el actor solicita el pago de salarios conforme a la convención colectiva, rubros los cuales no se liquidan.</t>
  </si>
  <si>
    <t xml:space="preserve">La presente liquidación se realiza desde la segunda vinculación del actor con S&amp;A, la cual data del 11/07/2016. Y se tomará como fecha fin de liquidación el 21/03/2018 sin tener en cuenta los tres años adicionales del término de prescripción trienal. Resaltando que para otros casos nos solicitan que la liquidación del PML incluya dicho lapso. </t>
  </si>
  <si>
    <t xml:space="preserve">Desde el 11/11/2019, fecha de finalizacion laboral, hasta el 31/10/2023, fecha en que se realiza la liquidación. La liquidación se efectua con base en el salario que devenga un PROFESIONAL 1 del FNA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</si>
</sst>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1" xfId="2" applyNumberFormat="1" applyFont="1" applyBorder="1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/>
    <xf numFmtId="3" fontId="5" fillId="0" borderId="1" xfId="0" applyNumberFormat="1" applyFont="1" applyBorder="1"/>
    <xf numFmtId="165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4" fillId="0" borderId="0" xfId="7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3" fontId="0" fillId="0" borderId="1" xfId="0" applyNumberFormat="1" applyFont="1" applyBorder="1"/>
    <xf numFmtId="165" fontId="0" fillId="0" borderId="1" xfId="0" applyNumberFormat="1" applyFont="1" applyBorder="1"/>
    <xf numFmtId="14" fontId="0" fillId="0" borderId="1" xfId="0" applyNumberFormat="1" applyFont="1" applyBorder="1" applyAlignment="1">
      <alignment horizontal="center" vertical="center"/>
    </xf>
    <xf numFmtId="169" fontId="0" fillId="0" borderId="0" xfId="0" applyNumberFormat="1" applyFont="1"/>
    <xf numFmtId="165" fontId="0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Fill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6" xfId="0" applyFont="1" applyBorder="1"/>
    <xf numFmtId="164" fontId="4" fillId="2" borderId="1" xfId="7" applyNumberFormat="1" applyFont="1" applyFill="1" applyBorder="1" applyAlignment="1">
      <alignment horizontal="center"/>
    </xf>
    <xf numFmtId="164" fontId="0" fillId="0" borderId="1" xfId="7" applyNumberFormat="1" applyFont="1" applyBorder="1"/>
    <xf numFmtId="164" fontId="4" fillId="3" borderId="1" xfId="7" applyNumberFormat="1" applyFont="1" applyFill="1" applyBorder="1"/>
    <xf numFmtId="164" fontId="0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1" xfId="0" applyNumberFormat="1" applyFont="1" applyFill="1" applyBorder="1"/>
    <xf numFmtId="0" fontId="3" fillId="5" borderId="0" xfId="0" applyFont="1" applyFill="1" applyAlignment="1">
      <alignment horizontal="center" wrapText="1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111204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106"/>
  <sheetViews>
    <sheetView tabSelected="1" topLeftCell="A47" zoomScaleNormal="100" workbookViewId="0">
      <selection activeCell="J58" sqref="J58"/>
    </sheetView>
  </sheetViews>
  <sheetFormatPr baseColWidth="10" defaultColWidth="11.42578125" defaultRowHeight="15" x14ac:dyDescent="0.25"/>
  <cols>
    <col min="1" max="1" width="4.140625" style="19" customWidth="1"/>
    <col min="2" max="2" width="24.7109375" style="19" customWidth="1"/>
    <col min="3" max="3" width="16.42578125" style="19" customWidth="1"/>
    <col min="4" max="4" width="19.140625" style="19" bestFit="1" customWidth="1"/>
    <col min="5" max="5" width="23.85546875" style="19" bestFit="1" customWidth="1"/>
    <col min="6" max="6" width="22.7109375" style="19" bestFit="1" customWidth="1"/>
    <col min="7" max="7" width="18.85546875" style="19" customWidth="1"/>
    <col min="8" max="8" width="20.28515625" style="19" bestFit="1" customWidth="1"/>
    <col min="9" max="9" width="11.5703125" style="19" bestFit="1" customWidth="1"/>
    <col min="10" max="10" width="11.5703125" style="19" customWidth="1"/>
    <col min="11" max="11" width="19.140625" style="19" bestFit="1" customWidth="1"/>
    <col min="12" max="12" width="22.5703125" style="19" bestFit="1" customWidth="1"/>
    <col min="13" max="13" width="23" style="19" bestFit="1" customWidth="1"/>
    <col min="14" max="14" width="18.85546875" style="19" bestFit="1" customWidth="1"/>
    <col min="15" max="15" width="20.28515625" style="19" bestFit="1" customWidth="1"/>
    <col min="16" max="16384" width="11.42578125" style="19"/>
  </cols>
  <sheetData>
    <row r="5" spans="2:9" ht="15" customHeight="1" x14ac:dyDescent="0.25">
      <c r="C5" s="30" t="s">
        <v>35</v>
      </c>
      <c r="D5" s="30"/>
      <c r="E5" s="30"/>
      <c r="F5" s="30"/>
      <c r="G5" s="30"/>
    </row>
    <row r="6" spans="2:9" ht="16.5" customHeight="1" x14ac:dyDescent="0.25"/>
    <row r="7" spans="2:9" ht="15" customHeight="1" x14ac:dyDescent="0.25">
      <c r="B7" s="14" t="s">
        <v>5</v>
      </c>
      <c r="C7" s="14"/>
      <c r="D7" s="14"/>
      <c r="E7" s="14"/>
      <c r="F7" s="14"/>
      <c r="G7" s="14"/>
      <c r="H7" s="14"/>
    </row>
    <row r="8" spans="2:9" x14ac:dyDescent="0.25">
      <c r="B8" s="20" t="s">
        <v>0</v>
      </c>
      <c r="C8" s="20" t="s">
        <v>1</v>
      </c>
      <c r="D8" s="20" t="s">
        <v>6</v>
      </c>
      <c r="E8" s="21" t="s">
        <v>7</v>
      </c>
      <c r="F8" s="21" t="s">
        <v>8</v>
      </c>
      <c r="G8" s="21" t="s">
        <v>9</v>
      </c>
      <c r="H8" s="21" t="s">
        <v>10</v>
      </c>
    </row>
    <row r="9" spans="2:9" x14ac:dyDescent="0.25">
      <c r="B9" s="20" t="s">
        <v>11</v>
      </c>
      <c r="C9" s="20" t="s">
        <v>12</v>
      </c>
      <c r="D9" s="20" t="s">
        <v>13</v>
      </c>
      <c r="E9" s="1">
        <v>4518000</v>
      </c>
      <c r="F9" s="22">
        <v>2323305</v>
      </c>
      <c r="G9" s="23">
        <f t="shared" ref="G9:G13" si="0">F9-E9</f>
        <v>-2194695</v>
      </c>
      <c r="H9" s="23">
        <f t="shared" ref="H9:H13" si="1">G9/30</f>
        <v>-73156.5</v>
      </c>
      <c r="I9" s="19" t="s">
        <v>14</v>
      </c>
    </row>
    <row r="10" spans="2:9" x14ac:dyDescent="0.25">
      <c r="B10" s="24">
        <v>42005</v>
      </c>
      <c r="C10" s="20" t="s">
        <v>15</v>
      </c>
      <c r="D10" s="20" t="s">
        <v>13</v>
      </c>
      <c r="E10" s="1">
        <v>4518000</v>
      </c>
      <c r="F10" s="22">
        <v>2431571</v>
      </c>
      <c r="G10" s="23">
        <f t="shared" si="0"/>
        <v>-2086429</v>
      </c>
      <c r="H10" s="23">
        <f t="shared" si="1"/>
        <v>-69547.633333333331</v>
      </c>
      <c r="I10" s="19" t="s">
        <v>14</v>
      </c>
    </row>
    <row r="11" spans="2:9" x14ac:dyDescent="0.25">
      <c r="B11" s="24">
        <v>42014</v>
      </c>
      <c r="C11" s="20" t="s">
        <v>16</v>
      </c>
      <c r="D11" s="20" t="s">
        <v>17</v>
      </c>
      <c r="E11" s="1">
        <v>4518000</v>
      </c>
      <c r="F11" s="22">
        <v>3521865</v>
      </c>
      <c r="G11" s="23">
        <f t="shared" si="0"/>
        <v>-996135</v>
      </c>
      <c r="H11" s="23">
        <f t="shared" si="1"/>
        <v>-33204.5</v>
      </c>
      <c r="I11" s="19" t="s">
        <v>14</v>
      </c>
    </row>
    <row r="12" spans="2:9" x14ac:dyDescent="0.25">
      <c r="B12" s="5" t="s">
        <v>19</v>
      </c>
      <c r="C12" s="6">
        <v>42561</v>
      </c>
      <c r="D12" s="5" t="s">
        <v>20</v>
      </c>
      <c r="E12" s="7">
        <v>4518000</v>
      </c>
      <c r="F12" s="8"/>
      <c r="G12" s="9"/>
      <c r="H12" s="9"/>
      <c r="I12" s="19" t="s">
        <v>21</v>
      </c>
    </row>
    <row r="13" spans="2:9" x14ac:dyDescent="0.25">
      <c r="B13" s="24">
        <v>42562</v>
      </c>
      <c r="C13" s="20" t="s">
        <v>22</v>
      </c>
      <c r="D13" s="20" t="s">
        <v>39</v>
      </c>
      <c r="E13" s="1">
        <v>4470000</v>
      </c>
      <c r="F13" s="22">
        <v>5668109</v>
      </c>
      <c r="G13" s="23">
        <f t="shared" si="0"/>
        <v>1198109</v>
      </c>
      <c r="H13" s="23">
        <f t="shared" si="1"/>
        <v>39936.966666666667</v>
      </c>
    </row>
    <row r="14" spans="2:9" x14ac:dyDescent="0.25">
      <c r="B14" s="24">
        <v>42736</v>
      </c>
      <c r="C14" s="20" t="s">
        <v>24</v>
      </c>
      <c r="D14" s="20" t="s">
        <v>39</v>
      </c>
      <c r="E14" s="1">
        <v>4470000</v>
      </c>
      <c r="F14" s="22">
        <v>6050706</v>
      </c>
      <c r="G14" s="23">
        <f>F14-E14</f>
        <v>1580706</v>
      </c>
      <c r="H14" s="23">
        <f>G14/30</f>
        <v>52690.2</v>
      </c>
    </row>
    <row r="15" spans="2:9" x14ac:dyDescent="0.25">
      <c r="B15" s="24">
        <v>43101</v>
      </c>
      <c r="C15" s="20" t="s">
        <v>25</v>
      </c>
      <c r="D15" s="20" t="s">
        <v>39</v>
      </c>
      <c r="E15" s="1">
        <v>6330000</v>
      </c>
      <c r="F15" s="22">
        <v>6358688</v>
      </c>
      <c r="G15" s="23">
        <f>F15-E15</f>
        <v>28688</v>
      </c>
      <c r="H15" s="23">
        <f>G15/30</f>
        <v>956.26666666666665</v>
      </c>
    </row>
    <row r="16" spans="2:9" x14ac:dyDescent="0.25">
      <c r="B16" s="24">
        <v>43466</v>
      </c>
      <c r="C16" s="24">
        <v>43780</v>
      </c>
      <c r="D16" s="20" t="s">
        <v>39</v>
      </c>
      <c r="E16" s="1">
        <v>6330000</v>
      </c>
      <c r="F16" s="22">
        <v>6645000</v>
      </c>
      <c r="G16" s="23">
        <f>F16-E16</f>
        <v>315000</v>
      </c>
      <c r="H16" s="23">
        <f>G16/30</f>
        <v>10500</v>
      </c>
    </row>
    <row r="18" spans="2:13" x14ac:dyDescent="0.25">
      <c r="B18" s="2" t="s">
        <v>0</v>
      </c>
      <c r="C18" s="10" t="s">
        <v>1</v>
      </c>
      <c r="D18" s="10" t="s">
        <v>6</v>
      </c>
      <c r="E18" s="2" t="s">
        <v>3</v>
      </c>
      <c r="F18" s="2" t="s">
        <v>34</v>
      </c>
      <c r="G18" s="11"/>
    </row>
    <row r="19" spans="2:13" x14ac:dyDescent="0.25">
      <c r="B19" s="20" t="s">
        <v>11</v>
      </c>
      <c r="C19" s="20" t="s">
        <v>12</v>
      </c>
      <c r="D19" s="20" t="s">
        <v>13</v>
      </c>
      <c r="E19" s="3">
        <f>DAYS360(B19,C19)+1</f>
        <v>43</v>
      </c>
      <c r="F19" s="23">
        <f>H9*E19</f>
        <v>-3145729.5</v>
      </c>
      <c r="G19" s="25"/>
      <c r="H19" s="13" t="s">
        <v>40</v>
      </c>
      <c r="I19" s="13"/>
      <c r="J19" s="13"/>
      <c r="K19" s="13"/>
      <c r="L19" s="13"/>
      <c r="M19" s="13"/>
    </row>
    <row r="20" spans="2:13" ht="15" customHeight="1" x14ac:dyDescent="0.25">
      <c r="B20" s="24">
        <v>42005</v>
      </c>
      <c r="C20" s="20" t="s">
        <v>15</v>
      </c>
      <c r="D20" s="20" t="s">
        <v>13</v>
      </c>
      <c r="E20" s="3">
        <f t="shared" ref="E20:E25" si="2">DAYS360(B20,C20)+1</f>
        <v>270</v>
      </c>
      <c r="F20" s="23">
        <f t="shared" ref="F20" si="3">H10*E20</f>
        <v>-18777861</v>
      </c>
      <c r="G20" s="25"/>
      <c r="H20" s="13"/>
      <c r="I20" s="13"/>
      <c r="J20" s="13"/>
      <c r="K20" s="13"/>
      <c r="L20" s="13"/>
      <c r="M20" s="13"/>
    </row>
    <row r="21" spans="2:13" x14ac:dyDescent="0.25">
      <c r="B21" s="24">
        <v>42278</v>
      </c>
      <c r="C21" s="20" t="s">
        <v>16</v>
      </c>
      <c r="D21" s="20" t="s">
        <v>17</v>
      </c>
      <c r="E21" s="3">
        <f t="shared" si="2"/>
        <v>45</v>
      </c>
      <c r="F21" s="23">
        <f>H11</f>
        <v>-33204.5</v>
      </c>
      <c r="G21" s="25"/>
      <c r="H21" s="13"/>
      <c r="I21" s="13"/>
      <c r="J21" s="13"/>
      <c r="K21" s="13"/>
      <c r="L21" s="13"/>
      <c r="M21" s="13"/>
    </row>
    <row r="22" spans="2:13" ht="15.75" customHeight="1" x14ac:dyDescent="0.25">
      <c r="B22" s="24">
        <v>42562</v>
      </c>
      <c r="C22" s="20" t="s">
        <v>22</v>
      </c>
      <c r="D22" s="20" t="s">
        <v>39</v>
      </c>
      <c r="E22" s="3">
        <f t="shared" si="2"/>
        <v>171</v>
      </c>
      <c r="F22" s="23">
        <f>H13*E22</f>
        <v>6829221.2999999998</v>
      </c>
      <c r="G22" s="25"/>
      <c r="H22" s="13"/>
      <c r="I22" s="13"/>
      <c r="J22" s="13"/>
      <c r="K22" s="13"/>
      <c r="L22" s="13"/>
      <c r="M22" s="13"/>
    </row>
    <row r="23" spans="2:13" ht="15.75" customHeight="1" x14ac:dyDescent="0.25">
      <c r="B23" s="24">
        <v>42736</v>
      </c>
      <c r="C23" s="20" t="s">
        <v>24</v>
      </c>
      <c r="D23" s="20" t="s">
        <v>39</v>
      </c>
      <c r="E23" s="3">
        <f t="shared" ref="E23:E24" si="4">DAYS360(B23,C23)</f>
        <v>360</v>
      </c>
      <c r="F23" s="23">
        <f>H14*E23</f>
        <v>18968472</v>
      </c>
      <c r="G23" s="25"/>
      <c r="H23" s="13"/>
      <c r="I23" s="13"/>
      <c r="J23" s="13"/>
      <c r="K23" s="13"/>
      <c r="L23" s="13"/>
      <c r="M23" s="13"/>
    </row>
    <row r="24" spans="2:13" ht="15.75" customHeight="1" x14ac:dyDescent="0.25">
      <c r="B24" s="24">
        <v>43101</v>
      </c>
      <c r="C24" s="20" t="s">
        <v>25</v>
      </c>
      <c r="D24" s="20" t="s">
        <v>39</v>
      </c>
      <c r="E24" s="3">
        <f t="shared" si="4"/>
        <v>360</v>
      </c>
      <c r="F24" s="26">
        <f>H15*E24</f>
        <v>344256</v>
      </c>
      <c r="G24" s="25"/>
    </row>
    <row r="25" spans="2:13" ht="15.75" customHeight="1" x14ac:dyDescent="0.25">
      <c r="B25" s="24">
        <v>43466</v>
      </c>
      <c r="C25" s="24">
        <v>43780</v>
      </c>
      <c r="D25" s="20" t="s">
        <v>39</v>
      </c>
      <c r="E25" s="3">
        <f t="shared" si="2"/>
        <v>311</v>
      </c>
      <c r="F25" s="26">
        <f>H16*E25</f>
        <v>3265500</v>
      </c>
      <c r="G25" s="25"/>
    </row>
    <row r="26" spans="2:13" ht="15.75" customHeight="1" x14ac:dyDescent="0.25">
      <c r="B26" s="15" t="s">
        <v>18</v>
      </c>
      <c r="C26" s="16"/>
      <c r="D26" s="16"/>
      <c r="E26" s="16"/>
      <c r="F26" s="4">
        <f>SUM(F19:F25)</f>
        <v>7450654.3000000007</v>
      </c>
      <c r="G26" s="12"/>
    </row>
    <row r="27" spans="2:13" ht="15.75" customHeight="1" x14ac:dyDescent="0.25"/>
    <row r="28" spans="2:13" ht="15.75" customHeight="1" x14ac:dyDescent="0.25">
      <c r="B28" s="10" t="s">
        <v>6</v>
      </c>
      <c r="C28" s="2" t="s">
        <v>0</v>
      </c>
      <c r="D28" s="2" t="s">
        <v>1</v>
      </c>
      <c r="E28" s="2" t="s">
        <v>10</v>
      </c>
      <c r="F28" s="2" t="s">
        <v>3</v>
      </c>
      <c r="G28" s="18" t="s">
        <v>23</v>
      </c>
    </row>
    <row r="29" spans="2:13" ht="15.75" customHeight="1" x14ac:dyDescent="0.25">
      <c r="B29" s="20" t="s">
        <v>13</v>
      </c>
      <c r="C29" s="20" t="s">
        <v>11</v>
      </c>
      <c r="D29" s="20" t="s">
        <v>12</v>
      </c>
      <c r="E29" s="23">
        <f>F19</f>
        <v>-3145729.5</v>
      </c>
      <c r="F29" s="3">
        <f>DAYS360(C29,D29)+1</f>
        <v>43</v>
      </c>
      <c r="G29" s="27">
        <f t="shared" ref="G29:G34" si="5">(E29*F29)/360</f>
        <v>-375739.91249999998</v>
      </c>
    </row>
    <row r="30" spans="2:13" ht="15.75" customHeight="1" x14ac:dyDescent="0.25">
      <c r="B30" s="20" t="s">
        <v>13</v>
      </c>
      <c r="C30" s="24">
        <v>42005</v>
      </c>
      <c r="D30" s="20" t="s">
        <v>15</v>
      </c>
      <c r="E30" s="23">
        <f>F20</f>
        <v>-18777861</v>
      </c>
      <c r="F30" s="3">
        <f t="shared" ref="F30:F35" si="6">DAYS360(C30,D30)+1</f>
        <v>270</v>
      </c>
      <c r="G30" s="27">
        <f t="shared" si="5"/>
        <v>-14083395.75</v>
      </c>
    </row>
    <row r="31" spans="2:13" ht="15.75" customHeight="1" x14ac:dyDescent="0.25">
      <c r="B31" s="20" t="s">
        <v>17</v>
      </c>
      <c r="C31" s="24">
        <v>42278</v>
      </c>
      <c r="D31" s="20" t="s">
        <v>16</v>
      </c>
      <c r="E31" s="23">
        <f>F21</f>
        <v>-33204.5</v>
      </c>
      <c r="F31" s="3">
        <f t="shared" si="6"/>
        <v>45</v>
      </c>
      <c r="G31" s="27">
        <f t="shared" si="5"/>
        <v>-4150.5625</v>
      </c>
    </row>
    <row r="32" spans="2:13" ht="15.75" customHeight="1" x14ac:dyDescent="0.25">
      <c r="B32" s="20" t="s">
        <v>39</v>
      </c>
      <c r="C32" s="24">
        <v>42562</v>
      </c>
      <c r="D32" s="20" t="s">
        <v>22</v>
      </c>
      <c r="E32" s="23">
        <f>F22</f>
        <v>6829221.2999999998</v>
      </c>
      <c r="F32" s="3">
        <f t="shared" si="6"/>
        <v>171</v>
      </c>
      <c r="G32" s="27">
        <f t="shared" si="5"/>
        <v>3243880.1174999997</v>
      </c>
    </row>
    <row r="33" spans="2:7" ht="15.75" customHeight="1" x14ac:dyDescent="0.25">
      <c r="B33" s="20" t="s">
        <v>39</v>
      </c>
      <c r="C33" s="24">
        <v>42736</v>
      </c>
      <c r="D33" s="20" t="s">
        <v>24</v>
      </c>
      <c r="E33" s="23">
        <f>F23</f>
        <v>18968472</v>
      </c>
      <c r="F33" s="3">
        <f t="shared" ref="F33:F34" si="7">DAYS360(C33,D33)</f>
        <v>360</v>
      </c>
      <c r="G33" s="27">
        <f t="shared" si="5"/>
        <v>18968472</v>
      </c>
    </row>
    <row r="34" spans="2:7" ht="15.75" customHeight="1" x14ac:dyDescent="0.25">
      <c r="B34" s="20" t="s">
        <v>39</v>
      </c>
      <c r="C34" s="24">
        <v>43101</v>
      </c>
      <c r="D34" s="20" t="s">
        <v>25</v>
      </c>
      <c r="E34" s="26">
        <f>F24</f>
        <v>344256</v>
      </c>
      <c r="F34" s="3">
        <f t="shared" si="7"/>
        <v>360</v>
      </c>
      <c r="G34" s="27">
        <f t="shared" si="5"/>
        <v>344256</v>
      </c>
    </row>
    <row r="35" spans="2:7" ht="15.75" customHeight="1" x14ac:dyDescent="0.25">
      <c r="B35" s="20" t="s">
        <v>39</v>
      </c>
      <c r="C35" s="24">
        <v>43466</v>
      </c>
      <c r="D35" s="24">
        <v>43780</v>
      </c>
      <c r="E35" s="26">
        <f>F25</f>
        <v>3265500</v>
      </c>
      <c r="F35" s="3">
        <f t="shared" si="6"/>
        <v>311</v>
      </c>
      <c r="G35" s="27">
        <f>(E35*F35)/360</f>
        <v>2821029.1666666665</v>
      </c>
    </row>
    <row r="36" spans="2:7" ht="15.75" customHeight="1" x14ac:dyDescent="0.25">
      <c r="C36" s="31" t="s">
        <v>18</v>
      </c>
      <c r="D36" s="31"/>
      <c r="E36" s="31"/>
      <c r="F36" s="31"/>
      <c r="G36" s="17">
        <f>SUM(G29:G35)</f>
        <v>10914351.059166666</v>
      </c>
    </row>
    <row r="37" spans="2:7" ht="15.75" customHeight="1" x14ac:dyDescent="0.25"/>
    <row r="38" spans="2:7" ht="15.75" customHeight="1" x14ac:dyDescent="0.25">
      <c r="B38" s="10" t="s">
        <v>6</v>
      </c>
      <c r="C38" s="2" t="s">
        <v>0</v>
      </c>
      <c r="D38" s="2" t="s">
        <v>1</v>
      </c>
      <c r="E38" s="2" t="s">
        <v>10</v>
      </c>
      <c r="F38" s="2" t="s">
        <v>3</v>
      </c>
      <c r="G38" s="18" t="s">
        <v>26</v>
      </c>
    </row>
    <row r="39" spans="2:7" ht="15.75" customHeight="1" x14ac:dyDescent="0.25">
      <c r="B39" s="20" t="s">
        <v>13</v>
      </c>
      <c r="C39" s="20" t="s">
        <v>11</v>
      </c>
      <c r="D39" s="20" t="s">
        <v>12</v>
      </c>
      <c r="E39" s="23">
        <f>F19</f>
        <v>-3145729.5</v>
      </c>
      <c r="F39" s="3">
        <f t="shared" ref="F39:F45" si="8">DAYS360(C39,D39)+1</f>
        <v>43</v>
      </c>
      <c r="G39" s="27">
        <f t="shared" ref="G39:G45" si="9">(E39*F39)/360</f>
        <v>-375739.91249999998</v>
      </c>
    </row>
    <row r="40" spans="2:7" ht="15.75" customHeight="1" x14ac:dyDescent="0.25">
      <c r="B40" s="20" t="s">
        <v>13</v>
      </c>
      <c r="C40" s="24">
        <v>42005</v>
      </c>
      <c r="D40" s="20" t="s">
        <v>15</v>
      </c>
      <c r="E40" s="23">
        <f>F20</f>
        <v>-18777861</v>
      </c>
      <c r="F40" s="3">
        <f t="shared" si="8"/>
        <v>270</v>
      </c>
      <c r="G40" s="27">
        <f t="shared" si="9"/>
        <v>-14083395.75</v>
      </c>
    </row>
    <row r="41" spans="2:7" ht="15.75" customHeight="1" x14ac:dyDescent="0.25">
      <c r="B41" s="20" t="s">
        <v>17</v>
      </c>
      <c r="C41" s="24">
        <v>42278</v>
      </c>
      <c r="D41" s="20" t="s">
        <v>16</v>
      </c>
      <c r="E41" s="23">
        <f>F21</f>
        <v>-33204.5</v>
      </c>
      <c r="F41" s="3">
        <f t="shared" si="8"/>
        <v>45</v>
      </c>
      <c r="G41" s="27">
        <f t="shared" si="9"/>
        <v>-4150.5625</v>
      </c>
    </row>
    <row r="42" spans="2:7" ht="15.75" customHeight="1" x14ac:dyDescent="0.25">
      <c r="B42" s="20" t="s">
        <v>39</v>
      </c>
      <c r="C42" s="24">
        <v>42562</v>
      </c>
      <c r="D42" s="20" t="s">
        <v>22</v>
      </c>
      <c r="E42" s="23">
        <f>F22</f>
        <v>6829221.2999999998</v>
      </c>
      <c r="F42" s="3">
        <f t="shared" si="8"/>
        <v>171</v>
      </c>
      <c r="G42" s="27">
        <f t="shared" si="9"/>
        <v>3243880.1174999997</v>
      </c>
    </row>
    <row r="43" spans="2:7" ht="15.75" customHeight="1" x14ac:dyDescent="0.25">
      <c r="B43" s="20" t="s">
        <v>39</v>
      </c>
      <c r="C43" s="24">
        <v>42736</v>
      </c>
      <c r="D43" s="20" t="s">
        <v>24</v>
      </c>
      <c r="E43" s="23">
        <f>F23</f>
        <v>18968472</v>
      </c>
      <c r="F43" s="3">
        <f t="shared" ref="F43:F44" si="10">DAYS360(C43,D43)</f>
        <v>360</v>
      </c>
      <c r="G43" s="27">
        <f t="shared" si="9"/>
        <v>18968472</v>
      </c>
    </row>
    <row r="44" spans="2:7" ht="15.75" customHeight="1" x14ac:dyDescent="0.25">
      <c r="B44" s="20" t="s">
        <v>39</v>
      </c>
      <c r="C44" s="24">
        <v>43101</v>
      </c>
      <c r="D44" s="20" t="s">
        <v>25</v>
      </c>
      <c r="E44" s="26">
        <f>F24</f>
        <v>344256</v>
      </c>
      <c r="F44" s="3">
        <f t="shared" si="10"/>
        <v>360</v>
      </c>
      <c r="G44" s="27">
        <f t="shared" si="9"/>
        <v>344256</v>
      </c>
    </row>
    <row r="45" spans="2:7" ht="15.75" customHeight="1" x14ac:dyDescent="0.25">
      <c r="B45" s="20" t="s">
        <v>39</v>
      </c>
      <c r="C45" s="24">
        <v>43466</v>
      </c>
      <c r="D45" s="24">
        <v>43780</v>
      </c>
      <c r="E45" s="26">
        <f>F25</f>
        <v>3265500</v>
      </c>
      <c r="F45" s="3">
        <f t="shared" si="8"/>
        <v>311</v>
      </c>
      <c r="G45" s="27">
        <f t="shared" si="9"/>
        <v>2821029.1666666665</v>
      </c>
    </row>
    <row r="46" spans="2:7" ht="15.75" customHeight="1" x14ac:dyDescent="0.25">
      <c r="C46" s="31" t="s">
        <v>18</v>
      </c>
      <c r="D46" s="31"/>
      <c r="E46" s="31"/>
      <c r="F46" s="31"/>
      <c r="G46" s="17">
        <f>SUM(G39:G45)</f>
        <v>10914351.059166666</v>
      </c>
    </row>
    <row r="47" spans="2:7" ht="15.75" customHeight="1" x14ac:dyDescent="0.25"/>
    <row r="48" spans="2:7" ht="15.75" customHeight="1" x14ac:dyDescent="0.25">
      <c r="B48" s="10" t="s">
        <v>6</v>
      </c>
      <c r="C48" s="2" t="s">
        <v>0</v>
      </c>
      <c r="D48" s="2" t="s">
        <v>1</v>
      </c>
      <c r="E48" s="2" t="s">
        <v>26</v>
      </c>
      <c r="F48" s="2" t="s">
        <v>3</v>
      </c>
      <c r="G48" s="18" t="s">
        <v>27</v>
      </c>
    </row>
    <row r="49" spans="2:13" x14ac:dyDescent="0.25">
      <c r="B49" s="20" t="s">
        <v>13</v>
      </c>
      <c r="C49" s="20" t="s">
        <v>11</v>
      </c>
      <c r="D49" s="20" t="s">
        <v>12</v>
      </c>
      <c r="E49" s="27">
        <f>G39</f>
        <v>-375739.91249999998</v>
      </c>
      <c r="F49" s="3">
        <f t="shared" ref="F49:F55" si="11">DAYS360(C49,D49)+1</f>
        <v>43</v>
      </c>
      <c r="G49" s="3">
        <f t="shared" ref="G49:G55" si="12">(E49*F49*0.12)/360</f>
        <v>-5385.6054124999991</v>
      </c>
    </row>
    <row r="50" spans="2:13" x14ac:dyDescent="0.25">
      <c r="B50" s="20" t="s">
        <v>13</v>
      </c>
      <c r="C50" s="24">
        <v>42005</v>
      </c>
      <c r="D50" s="20" t="s">
        <v>15</v>
      </c>
      <c r="E50" s="27">
        <f>G40</f>
        <v>-14083395.75</v>
      </c>
      <c r="F50" s="3">
        <f t="shared" si="11"/>
        <v>270</v>
      </c>
      <c r="G50" s="3">
        <f t="shared" si="12"/>
        <v>-1267505.6174999999</v>
      </c>
    </row>
    <row r="51" spans="2:13" x14ac:dyDescent="0.25">
      <c r="B51" s="20" t="s">
        <v>17</v>
      </c>
      <c r="C51" s="24">
        <v>42278</v>
      </c>
      <c r="D51" s="20" t="s">
        <v>16</v>
      </c>
      <c r="E51" s="27">
        <f>G41</f>
        <v>-4150.5625</v>
      </c>
      <c r="F51" s="3">
        <f t="shared" si="11"/>
        <v>45</v>
      </c>
      <c r="G51" s="3">
        <f t="shared" si="12"/>
        <v>-62.258437499999999</v>
      </c>
    </row>
    <row r="52" spans="2:13" x14ac:dyDescent="0.25">
      <c r="B52" s="20" t="s">
        <v>39</v>
      </c>
      <c r="C52" s="24">
        <v>42562</v>
      </c>
      <c r="D52" s="20" t="s">
        <v>22</v>
      </c>
      <c r="E52" s="27">
        <f>G42</f>
        <v>3243880.1174999997</v>
      </c>
      <c r="F52" s="3">
        <f t="shared" si="11"/>
        <v>171</v>
      </c>
      <c r="G52" s="3">
        <f t="shared" si="12"/>
        <v>184901.16669749998</v>
      </c>
    </row>
    <row r="53" spans="2:13" x14ac:dyDescent="0.25">
      <c r="B53" s="20" t="s">
        <v>39</v>
      </c>
      <c r="C53" s="24">
        <v>42736</v>
      </c>
      <c r="D53" s="20" t="s">
        <v>24</v>
      </c>
      <c r="E53" s="27">
        <f>G43</f>
        <v>18968472</v>
      </c>
      <c r="F53" s="3">
        <f>DAYS360(C53,D53)</f>
        <v>360</v>
      </c>
      <c r="G53" s="3">
        <f t="shared" si="12"/>
        <v>2276216.64</v>
      </c>
    </row>
    <row r="54" spans="2:13" x14ac:dyDescent="0.25">
      <c r="B54" s="20" t="s">
        <v>39</v>
      </c>
      <c r="C54" s="24">
        <v>43101</v>
      </c>
      <c r="D54" s="20" t="s">
        <v>25</v>
      </c>
      <c r="E54" s="27">
        <f>G44</f>
        <v>344256</v>
      </c>
      <c r="F54" s="3">
        <f>DAYS360(C54,D54)</f>
        <v>360</v>
      </c>
      <c r="G54" s="3">
        <f t="shared" si="12"/>
        <v>41310.720000000001</v>
      </c>
    </row>
    <row r="55" spans="2:13" x14ac:dyDescent="0.25">
      <c r="B55" s="20" t="s">
        <v>39</v>
      </c>
      <c r="C55" s="24">
        <v>43466</v>
      </c>
      <c r="D55" s="24">
        <v>43780</v>
      </c>
      <c r="E55" s="27">
        <f>G45</f>
        <v>2821029.1666666665</v>
      </c>
      <c r="F55" s="3">
        <f t="shared" si="11"/>
        <v>311</v>
      </c>
      <c r="G55" s="3">
        <f t="shared" si="12"/>
        <v>292446.69027777773</v>
      </c>
    </row>
    <row r="56" spans="2:13" x14ac:dyDescent="0.25">
      <c r="C56" s="31" t="s">
        <v>18</v>
      </c>
      <c r="D56" s="31"/>
      <c r="E56" s="31"/>
      <c r="F56" s="31"/>
      <c r="G56" s="17">
        <f>SUM(G49:G55)</f>
        <v>1521921.7356252777</v>
      </c>
    </row>
    <row r="58" spans="2:13" x14ac:dyDescent="0.25">
      <c r="C58" s="2" t="s">
        <v>0</v>
      </c>
      <c r="D58" s="2" t="s">
        <v>1</v>
      </c>
      <c r="E58" s="2" t="s">
        <v>2</v>
      </c>
      <c r="F58" s="2" t="s">
        <v>3</v>
      </c>
      <c r="G58" s="18" t="s">
        <v>28</v>
      </c>
    </row>
    <row r="59" spans="2:13" x14ac:dyDescent="0.25">
      <c r="C59" s="28">
        <v>41962</v>
      </c>
      <c r="D59" s="28">
        <v>43780</v>
      </c>
      <c r="E59" s="27">
        <v>3265500</v>
      </c>
      <c r="F59" s="3">
        <f>DAYS360(C59,D59)+1</f>
        <v>1793</v>
      </c>
      <c r="G59" s="3">
        <f>(E59*F59)/720</f>
        <v>8132002.083333333</v>
      </c>
    </row>
    <row r="60" spans="2:13" x14ac:dyDescent="0.25">
      <c r="C60" s="31" t="s">
        <v>18</v>
      </c>
      <c r="D60" s="31"/>
      <c r="E60" s="31"/>
      <c r="F60" s="31"/>
      <c r="G60" s="17">
        <f>SUM(G59:G59)</f>
        <v>8132002.083333333</v>
      </c>
    </row>
    <row r="61" spans="2:13" x14ac:dyDescent="0.25">
      <c r="C61" s="32"/>
      <c r="D61" s="32"/>
      <c r="E61" s="32"/>
      <c r="F61" s="32"/>
      <c r="G61" s="32"/>
    </row>
    <row r="62" spans="2:13" x14ac:dyDescent="0.25">
      <c r="C62" s="30" t="s">
        <v>36</v>
      </c>
      <c r="D62" s="30"/>
      <c r="E62" s="30"/>
      <c r="F62" s="30"/>
      <c r="G62" s="30"/>
    </row>
    <row r="63" spans="2:13" x14ac:dyDescent="0.25">
      <c r="B63" s="29" t="s">
        <v>42</v>
      </c>
      <c r="C63" s="2" t="s">
        <v>0</v>
      </c>
      <c r="D63" s="2" t="s">
        <v>1</v>
      </c>
      <c r="E63" s="2" t="s">
        <v>2</v>
      </c>
      <c r="F63" s="2" t="s">
        <v>3</v>
      </c>
      <c r="G63" s="33" t="s">
        <v>4</v>
      </c>
      <c r="M63" s="19" t="s">
        <v>29</v>
      </c>
    </row>
    <row r="64" spans="2:13" ht="15" customHeight="1" x14ac:dyDescent="0.25">
      <c r="B64" s="29"/>
      <c r="C64" s="28">
        <v>43780</v>
      </c>
      <c r="D64" s="28">
        <v>43830</v>
      </c>
      <c r="E64" s="22">
        <v>6645000</v>
      </c>
      <c r="F64" s="3">
        <f>DAYS360(C64,D64)+1</f>
        <v>51</v>
      </c>
      <c r="G64" s="27">
        <f>(E64/30)*F64</f>
        <v>11296500</v>
      </c>
    </row>
    <row r="65" spans="2:7" x14ac:dyDescent="0.25">
      <c r="B65" s="29"/>
      <c r="C65" s="28">
        <v>43831</v>
      </c>
      <c r="D65" s="28">
        <v>44196</v>
      </c>
      <c r="E65" s="22">
        <v>6985300</v>
      </c>
      <c r="F65" s="3">
        <f t="shared" ref="F65:F67" si="13">DAYS360(C65,D65)</f>
        <v>360</v>
      </c>
      <c r="G65" s="27">
        <f t="shared" ref="G65:G68" si="14">(E65/30)*F65</f>
        <v>83823600</v>
      </c>
    </row>
    <row r="66" spans="2:7" x14ac:dyDescent="0.25">
      <c r="B66" s="29"/>
      <c r="C66" s="28">
        <v>44197</v>
      </c>
      <c r="D66" s="28">
        <v>44561</v>
      </c>
      <c r="E66" s="22">
        <v>7167700</v>
      </c>
      <c r="F66" s="3">
        <f t="shared" si="13"/>
        <v>360</v>
      </c>
      <c r="G66" s="27">
        <f t="shared" si="14"/>
        <v>86012400</v>
      </c>
    </row>
    <row r="67" spans="2:7" x14ac:dyDescent="0.25">
      <c r="B67" s="29"/>
      <c r="C67" s="28">
        <v>44562</v>
      </c>
      <c r="D67" s="28">
        <v>44926</v>
      </c>
      <c r="E67" s="34">
        <v>7688100</v>
      </c>
      <c r="F67" s="3">
        <f t="shared" si="13"/>
        <v>360</v>
      </c>
      <c r="G67" s="27">
        <f t="shared" si="14"/>
        <v>92257200</v>
      </c>
    </row>
    <row r="68" spans="2:7" x14ac:dyDescent="0.25">
      <c r="B68" s="29"/>
      <c r="C68" s="28">
        <v>44927</v>
      </c>
      <c r="D68" s="28">
        <v>45230</v>
      </c>
      <c r="E68" s="34">
        <v>8812200</v>
      </c>
      <c r="F68" s="3">
        <f t="shared" ref="F68" si="15">DAYS360(C68,D68)+1</f>
        <v>301</v>
      </c>
      <c r="G68" s="27">
        <f t="shared" si="14"/>
        <v>88415740</v>
      </c>
    </row>
    <row r="69" spans="2:7" ht="51" customHeight="1" x14ac:dyDescent="0.25">
      <c r="B69" s="29"/>
      <c r="C69" s="31" t="s">
        <v>18</v>
      </c>
      <c r="D69" s="31"/>
      <c r="E69" s="31"/>
      <c r="F69" s="31"/>
      <c r="G69" s="35">
        <f>SUM(G64:G68)</f>
        <v>361805440</v>
      </c>
    </row>
    <row r="71" spans="2:7" x14ac:dyDescent="0.25">
      <c r="C71" s="2" t="s">
        <v>0</v>
      </c>
      <c r="D71" s="2" t="s">
        <v>1</v>
      </c>
      <c r="E71" s="2" t="s">
        <v>2</v>
      </c>
      <c r="F71" s="2" t="s">
        <v>3</v>
      </c>
      <c r="G71" s="18" t="s">
        <v>23</v>
      </c>
    </row>
    <row r="72" spans="2:7" x14ac:dyDescent="0.25">
      <c r="C72" s="28">
        <v>43780</v>
      </c>
      <c r="D72" s="28">
        <v>43830</v>
      </c>
      <c r="E72" s="22">
        <v>6645000</v>
      </c>
      <c r="F72" s="3">
        <f>DAYS360(C72,D72)+1</f>
        <v>51</v>
      </c>
      <c r="G72" s="27">
        <f>(E72*F72)/360</f>
        <v>941375</v>
      </c>
    </row>
    <row r="73" spans="2:7" x14ac:dyDescent="0.25">
      <c r="C73" s="28">
        <v>43831</v>
      </c>
      <c r="D73" s="28">
        <v>44196</v>
      </c>
      <c r="E73" s="22">
        <v>6985300</v>
      </c>
      <c r="F73" s="3">
        <f t="shared" ref="F73:F75" si="16">DAYS360(C73,D73)</f>
        <v>360</v>
      </c>
      <c r="G73" s="27">
        <f>(E73*F73)/360</f>
        <v>6985300</v>
      </c>
    </row>
    <row r="74" spans="2:7" x14ac:dyDescent="0.25">
      <c r="C74" s="28">
        <v>44197</v>
      </c>
      <c r="D74" s="28">
        <v>44561</v>
      </c>
      <c r="E74" s="22">
        <v>7167700</v>
      </c>
      <c r="F74" s="3">
        <f t="shared" si="16"/>
        <v>360</v>
      </c>
      <c r="G74" s="27">
        <f>(E74*F74)/360</f>
        <v>7167700</v>
      </c>
    </row>
    <row r="75" spans="2:7" x14ac:dyDescent="0.25">
      <c r="C75" s="28">
        <v>44562</v>
      </c>
      <c r="D75" s="28">
        <v>44926</v>
      </c>
      <c r="E75" s="34">
        <v>7688100</v>
      </c>
      <c r="F75" s="3">
        <f t="shared" si="16"/>
        <v>360</v>
      </c>
      <c r="G75" s="27">
        <f>(E75*F75)/360</f>
        <v>7688100</v>
      </c>
    </row>
    <row r="76" spans="2:7" x14ac:dyDescent="0.25">
      <c r="C76" s="28">
        <v>44927</v>
      </c>
      <c r="D76" s="28">
        <v>45230</v>
      </c>
      <c r="E76" s="34">
        <v>8812200</v>
      </c>
      <c r="F76" s="3">
        <v>301</v>
      </c>
      <c r="G76" s="27">
        <f>(E76*F76)/360</f>
        <v>7367978.333333333</v>
      </c>
    </row>
    <row r="77" spans="2:7" x14ac:dyDescent="0.25">
      <c r="C77" s="31" t="s">
        <v>18</v>
      </c>
      <c r="D77" s="31"/>
      <c r="E77" s="31"/>
      <c r="F77" s="31"/>
      <c r="G77" s="17">
        <f>SUM(G72:G76)</f>
        <v>30150453.333333332</v>
      </c>
    </row>
    <row r="79" spans="2:7" x14ac:dyDescent="0.25">
      <c r="C79" s="2" t="s">
        <v>0</v>
      </c>
      <c r="D79" s="2" t="s">
        <v>1</v>
      </c>
      <c r="E79" s="2" t="s">
        <v>2</v>
      </c>
      <c r="F79" s="2" t="s">
        <v>3</v>
      </c>
      <c r="G79" s="18" t="s">
        <v>26</v>
      </c>
    </row>
    <row r="80" spans="2:7" x14ac:dyDescent="0.25">
      <c r="C80" s="28">
        <v>43780</v>
      </c>
      <c r="D80" s="28">
        <v>43830</v>
      </c>
      <c r="E80" s="22">
        <v>6645000</v>
      </c>
      <c r="F80" s="3">
        <f>DAYS360(C80,D80)+1</f>
        <v>51</v>
      </c>
      <c r="G80" s="27">
        <f>(E80*F80)/360</f>
        <v>941375</v>
      </c>
    </row>
    <row r="81" spans="3:7" x14ac:dyDescent="0.25">
      <c r="C81" s="28">
        <v>43831</v>
      </c>
      <c r="D81" s="28">
        <v>44196</v>
      </c>
      <c r="E81" s="22">
        <v>6985300</v>
      </c>
      <c r="F81" s="3">
        <f t="shared" ref="F81:F83" si="17">DAYS360(C81,D81)</f>
        <v>360</v>
      </c>
      <c r="G81" s="27">
        <f>(E81*F81)/360</f>
        <v>6985300</v>
      </c>
    </row>
    <row r="82" spans="3:7" x14ac:dyDescent="0.25">
      <c r="C82" s="28">
        <v>44197</v>
      </c>
      <c r="D82" s="28">
        <v>44561</v>
      </c>
      <c r="E82" s="22">
        <v>7167700</v>
      </c>
      <c r="F82" s="3">
        <f t="shared" si="17"/>
        <v>360</v>
      </c>
      <c r="G82" s="27">
        <f>(E82*F82)/360</f>
        <v>7167700</v>
      </c>
    </row>
    <row r="83" spans="3:7" x14ac:dyDescent="0.25">
      <c r="C83" s="28">
        <v>44562</v>
      </c>
      <c r="D83" s="28">
        <v>44926</v>
      </c>
      <c r="E83" s="34">
        <v>7688100</v>
      </c>
      <c r="F83" s="3">
        <f t="shared" si="17"/>
        <v>360</v>
      </c>
      <c r="G83" s="27">
        <f>(E83*F83)/360</f>
        <v>7688100</v>
      </c>
    </row>
    <row r="84" spans="3:7" x14ac:dyDescent="0.25">
      <c r="C84" s="28">
        <v>44927</v>
      </c>
      <c r="D84" s="28">
        <v>45230</v>
      </c>
      <c r="E84" s="34">
        <v>8812200</v>
      </c>
      <c r="F84" s="3">
        <f>DAYS360(C84,D84)+1</f>
        <v>301</v>
      </c>
      <c r="G84" s="27">
        <f>(E84*F84)/360</f>
        <v>7367978.333333333</v>
      </c>
    </row>
    <row r="85" spans="3:7" x14ac:dyDescent="0.25">
      <c r="C85" s="31" t="s">
        <v>18</v>
      </c>
      <c r="D85" s="31"/>
      <c r="E85" s="31"/>
      <c r="F85" s="31"/>
      <c r="G85" s="17">
        <f>SUM(G80:G84)</f>
        <v>30150453.333333332</v>
      </c>
    </row>
    <row r="87" spans="3:7" x14ac:dyDescent="0.25">
      <c r="C87" s="2" t="s">
        <v>0</v>
      </c>
      <c r="D87" s="2" t="s">
        <v>1</v>
      </c>
      <c r="E87" s="2" t="s">
        <v>26</v>
      </c>
      <c r="F87" s="2" t="s">
        <v>3</v>
      </c>
      <c r="G87" s="18" t="s">
        <v>27</v>
      </c>
    </row>
    <row r="88" spans="3:7" x14ac:dyDescent="0.25">
      <c r="C88" s="28">
        <v>43780</v>
      </c>
      <c r="D88" s="28">
        <v>43830</v>
      </c>
      <c r="E88" s="36">
        <f>G80</f>
        <v>941375</v>
      </c>
      <c r="F88" s="3">
        <f>DAYS360(C88,D88)+1</f>
        <v>51</v>
      </c>
      <c r="G88" s="3">
        <f>(E88*F88*0.12)/360</f>
        <v>16003.375</v>
      </c>
    </row>
    <row r="89" spans="3:7" x14ac:dyDescent="0.25">
      <c r="C89" s="28">
        <v>43831</v>
      </c>
      <c r="D89" s="28">
        <v>44196</v>
      </c>
      <c r="E89" s="36">
        <f>G81</f>
        <v>6985300</v>
      </c>
      <c r="F89" s="3">
        <f t="shared" ref="F89:F91" si="18">DAYS360(C89,D89)</f>
        <v>360</v>
      </c>
      <c r="G89" s="3">
        <f>(E89*F89*0.12)/360</f>
        <v>838236</v>
      </c>
    </row>
    <row r="90" spans="3:7" x14ac:dyDescent="0.25">
      <c r="C90" s="28">
        <v>44197</v>
      </c>
      <c r="D90" s="28">
        <v>44561</v>
      </c>
      <c r="E90" s="36">
        <f>G82</f>
        <v>7167700</v>
      </c>
      <c r="F90" s="3">
        <f t="shared" si="18"/>
        <v>360</v>
      </c>
      <c r="G90" s="3">
        <f>(E90*F90*0.12)/360</f>
        <v>860124</v>
      </c>
    </row>
    <row r="91" spans="3:7" x14ac:dyDescent="0.25">
      <c r="C91" s="28">
        <v>44562</v>
      </c>
      <c r="D91" s="28">
        <v>44926</v>
      </c>
      <c r="E91" s="36">
        <f>G83</f>
        <v>7688100</v>
      </c>
      <c r="F91" s="3">
        <f t="shared" si="18"/>
        <v>360</v>
      </c>
      <c r="G91" s="3">
        <f>(E91*F91*0.12)/360</f>
        <v>922572</v>
      </c>
    </row>
    <row r="92" spans="3:7" x14ac:dyDescent="0.25">
      <c r="C92" s="28">
        <v>44927</v>
      </c>
      <c r="D92" s="28">
        <v>45230</v>
      </c>
      <c r="E92" s="36">
        <f>G84</f>
        <v>7367978.333333333</v>
      </c>
      <c r="F92" s="3">
        <f>DAYS360(C92,D92)+1</f>
        <v>301</v>
      </c>
      <c r="G92" s="3">
        <f>(E92*F92*0.12)/360</f>
        <v>739253.82611111098</v>
      </c>
    </row>
    <row r="93" spans="3:7" x14ac:dyDescent="0.25">
      <c r="C93" s="31" t="s">
        <v>18</v>
      </c>
      <c r="D93" s="31"/>
      <c r="E93" s="31"/>
      <c r="F93" s="31"/>
      <c r="G93" s="17">
        <f>SUM(G88:G92)</f>
        <v>3376189.2011111109</v>
      </c>
    </row>
    <row r="95" spans="3:7" x14ac:dyDescent="0.25">
      <c r="C95" s="2" t="s">
        <v>0</v>
      </c>
      <c r="D95" s="2" t="s">
        <v>1</v>
      </c>
      <c r="E95" s="2" t="s">
        <v>2</v>
      </c>
      <c r="F95" s="2" t="s">
        <v>3</v>
      </c>
      <c r="G95" s="18" t="s">
        <v>28</v>
      </c>
    </row>
    <row r="96" spans="3:7" x14ac:dyDescent="0.25">
      <c r="C96" s="28">
        <v>43780</v>
      </c>
      <c r="D96" s="28">
        <v>45230</v>
      </c>
      <c r="E96" s="34">
        <v>8812200</v>
      </c>
      <c r="F96" s="3">
        <f>DAYS360(C96,D96)+1</f>
        <v>1431</v>
      </c>
      <c r="G96" s="3">
        <f>(E96*F96)/720</f>
        <v>17514247.5</v>
      </c>
    </row>
    <row r="97" spans="3:7" x14ac:dyDescent="0.25">
      <c r="C97" s="31" t="s">
        <v>18</v>
      </c>
      <c r="D97" s="31"/>
      <c r="E97" s="31"/>
      <c r="F97" s="31"/>
      <c r="G97" s="17">
        <f>SUM(G96:G96)</f>
        <v>17514247.5</v>
      </c>
    </row>
    <row r="99" spans="3:7" x14ac:dyDescent="0.25">
      <c r="C99" s="14" t="s">
        <v>30</v>
      </c>
      <c r="D99" s="14"/>
      <c r="E99" s="14"/>
      <c r="F99" s="14"/>
      <c r="G99" s="14"/>
    </row>
    <row r="100" spans="3:7" x14ac:dyDescent="0.25">
      <c r="C100" s="2" t="s">
        <v>0</v>
      </c>
      <c r="D100" s="2" t="s">
        <v>1</v>
      </c>
      <c r="E100" s="2" t="s">
        <v>2</v>
      </c>
      <c r="F100" s="2" t="s">
        <v>3</v>
      </c>
      <c r="G100" s="37" t="s">
        <v>31</v>
      </c>
    </row>
    <row r="101" spans="3:7" x14ac:dyDescent="0.25">
      <c r="C101" s="38">
        <v>43876</v>
      </c>
      <c r="D101" s="38">
        <v>44241</v>
      </c>
      <c r="E101" s="22">
        <v>6645000</v>
      </c>
      <c r="F101" s="3">
        <f t="shared" ref="F101:F103" si="19">DAYS360(C101,D101)+1</f>
        <v>360</v>
      </c>
      <c r="G101" s="3">
        <f t="shared" ref="G101:G103" si="20">(E101/30)*F101</f>
        <v>79740000</v>
      </c>
    </row>
    <row r="102" spans="3:7" x14ac:dyDescent="0.25">
      <c r="C102" s="38">
        <v>44242</v>
      </c>
      <c r="D102" s="38">
        <v>44606</v>
      </c>
      <c r="E102" s="22">
        <v>6985300</v>
      </c>
      <c r="F102" s="3">
        <f t="shared" si="19"/>
        <v>360</v>
      </c>
      <c r="G102" s="3">
        <f t="shared" si="20"/>
        <v>83823600</v>
      </c>
    </row>
    <row r="103" spans="3:7" x14ac:dyDescent="0.25">
      <c r="C103" s="38">
        <v>44607</v>
      </c>
      <c r="D103" s="38">
        <v>44971</v>
      </c>
      <c r="E103" s="22">
        <v>7167700</v>
      </c>
      <c r="F103" s="3">
        <f t="shared" si="19"/>
        <v>360</v>
      </c>
      <c r="G103" s="3">
        <f t="shared" si="20"/>
        <v>86012400</v>
      </c>
    </row>
    <row r="104" spans="3:7" x14ac:dyDescent="0.25">
      <c r="C104" s="31" t="s">
        <v>18</v>
      </c>
      <c r="D104" s="31"/>
      <c r="E104" s="31"/>
      <c r="F104" s="31"/>
      <c r="G104" s="17">
        <f>SUM(G101:G103)</f>
        <v>249576000</v>
      </c>
    </row>
    <row r="105" spans="3:7" x14ac:dyDescent="0.25">
      <c r="C105" s="39"/>
      <c r="D105" s="39"/>
      <c r="E105" s="39"/>
      <c r="F105" s="39"/>
      <c r="G105" s="39"/>
    </row>
    <row r="106" spans="3:7" x14ac:dyDescent="0.25">
      <c r="C106" s="40" t="s">
        <v>32</v>
      </c>
      <c r="D106" s="41"/>
      <c r="E106" s="41"/>
      <c r="F106" s="42"/>
      <c r="G106" s="43">
        <f>F26+G36+G46+G56+G60+G69+G77+G85+G93+G97+G104</f>
        <v>731506063.60506964</v>
      </c>
    </row>
  </sheetData>
  <mergeCells count="18">
    <mergeCell ref="C60:F60"/>
    <mergeCell ref="B7:H7"/>
    <mergeCell ref="C5:G5"/>
    <mergeCell ref="C36:F36"/>
    <mergeCell ref="B26:E26"/>
    <mergeCell ref="H19:M23"/>
    <mergeCell ref="C85:F85"/>
    <mergeCell ref="C69:F69"/>
    <mergeCell ref="C46:F46"/>
    <mergeCell ref="C56:F56"/>
    <mergeCell ref="B63:B69"/>
    <mergeCell ref="C77:F77"/>
    <mergeCell ref="C62:G62"/>
    <mergeCell ref="C93:F93"/>
    <mergeCell ref="C97:F97"/>
    <mergeCell ref="C106:F106"/>
    <mergeCell ref="C104:F104"/>
    <mergeCell ref="C99:G9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B1:M37"/>
  <sheetViews>
    <sheetView workbookViewId="0">
      <selection activeCell="J22" sqref="J22"/>
    </sheetView>
  </sheetViews>
  <sheetFormatPr baseColWidth="10" defaultRowHeight="15" x14ac:dyDescent="0.25"/>
  <cols>
    <col min="1" max="1" width="10.28515625" style="19" customWidth="1"/>
    <col min="2" max="2" width="14.7109375" style="19" customWidth="1"/>
    <col min="3" max="3" width="11.42578125" style="19"/>
    <col min="4" max="4" width="15" style="19" customWidth="1"/>
    <col min="5" max="5" width="18.28515625" style="19" customWidth="1"/>
    <col min="6" max="6" width="17.5703125" style="19" customWidth="1"/>
    <col min="7" max="7" width="17.85546875" style="19" customWidth="1"/>
    <col min="8" max="8" width="18.85546875" style="19" bestFit="1" customWidth="1"/>
    <col min="9" max="16384" width="11.42578125" style="19"/>
  </cols>
  <sheetData>
    <row r="1" spans="2:13" x14ac:dyDescent="0.25">
      <c r="B1" s="30" t="s">
        <v>37</v>
      </c>
      <c r="C1" s="30"/>
      <c r="D1" s="30"/>
      <c r="E1" s="30"/>
      <c r="F1" s="30"/>
    </row>
    <row r="2" spans="2:13" ht="15" customHeight="1" x14ac:dyDescent="0.25">
      <c r="B2" s="14" t="s">
        <v>5</v>
      </c>
      <c r="C2" s="14"/>
      <c r="D2" s="14"/>
      <c r="E2" s="14"/>
      <c r="F2" s="14"/>
      <c r="G2" s="14"/>
      <c r="H2" s="14"/>
      <c r="J2" s="13" t="s">
        <v>33</v>
      </c>
      <c r="K2" s="13"/>
      <c r="L2" s="13"/>
      <c r="M2" s="13"/>
    </row>
    <row r="3" spans="2:13" x14ac:dyDescent="0.25">
      <c r="B3" s="20" t="s">
        <v>0</v>
      </c>
      <c r="C3" s="20" t="s">
        <v>1</v>
      </c>
      <c r="D3" s="20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J3" s="13"/>
      <c r="K3" s="13"/>
      <c r="L3" s="13"/>
      <c r="M3" s="13"/>
    </row>
    <row r="4" spans="2:13" x14ac:dyDescent="0.25">
      <c r="B4" s="24">
        <v>42562</v>
      </c>
      <c r="C4" s="20" t="s">
        <v>22</v>
      </c>
      <c r="D4" s="20" t="s">
        <v>39</v>
      </c>
      <c r="E4" s="1">
        <v>4470000</v>
      </c>
      <c r="F4" s="22">
        <v>5668109</v>
      </c>
      <c r="G4" s="23">
        <f t="shared" ref="G4" si="0">F4-E4</f>
        <v>1198109</v>
      </c>
      <c r="H4" s="23">
        <f t="shared" ref="H4" si="1">G4/30</f>
        <v>39936.966666666667</v>
      </c>
      <c r="J4" s="13"/>
      <c r="K4" s="13"/>
      <c r="L4" s="13"/>
      <c r="M4" s="13"/>
    </row>
    <row r="5" spans="2:13" x14ac:dyDescent="0.25">
      <c r="B5" s="24">
        <v>42736</v>
      </c>
      <c r="C5" s="20" t="s">
        <v>24</v>
      </c>
      <c r="D5" s="20" t="s">
        <v>39</v>
      </c>
      <c r="E5" s="1">
        <v>4470000</v>
      </c>
      <c r="F5" s="22">
        <v>6050706</v>
      </c>
      <c r="G5" s="23">
        <f>F5-E5</f>
        <v>1580706</v>
      </c>
      <c r="H5" s="23">
        <f>G5/30</f>
        <v>52690.2</v>
      </c>
      <c r="J5" s="13"/>
      <c r="K5" s="13"/>
      <c r="L5" s="13"/>
      <c r="M5" s="13"/>
    </row>
    <row r="6" spans="2:13" x14ac:dyDescent="0.25">
      <c r="B6" s="24">
        <v>43101</v>
      </c>
      <c r="C6" s="24">
        <v>43180</v>
      </c>
      <c r="D6" s="20" t="s">
        <v>39</v>
      </c>
      <c r="E6" s="1">
        <v>6330000</v>
      </c>
      <c r="F6" s="22">
        <v>6358688</v>
      </c>
      <c r="G6" s="23">
        <f>F6-E6</f>
        <v>28688</v>
      </c>
      <c r="H6" s="23">
        <f>G6/30</f>
        <v>956.26666666666665</v>
      </c>
      <c r="J6" s="13"/>
      <c r="K6" s="13"/>
      <c r="L6" s="13"/>
      <c r="M6" s="13"/>
    </row>
    <row r="8" spans="2:13" ht="15" customHeight="1" x14ac:dyDescent="0.25">
      <c r="B8" s="2" t="s">
        <v>0</v>
      </c>
      <c r="C8" s="10" t="s">
        <v>1</v>
      </c>
      <c r="D8" s="10" t="s">
        <v>6</v>
      </c>
      <c r="E8" s="2" t="s">
        <v>3</v>
      </c>
      <c r="F8" s="2" t="s">
        <v>34</v>
      </c>
      <c r="J8" s="44" t="s">
        <v>38</v>
      </c>
      <c r="K8" s="44"/>
      <c r="L8" s="44"/>
      <c r="M8" s="44"/>
    </row>
    <row r="9" spans="2:13" x14ac:dyDescent="0.25">
      <c r="B9" s="24">
        <v>42562</v>
      </c>
      <c r="C9" s="20" t="s">
        <v>22</v>
      </c>
      <c r="D9" s="20" t="s">
        <v>39</v>
      </c>
      <c r="E9" s="3">
        <f t="shared" ref="E9:E11" si="2">DAYS360(B9,C9)+1</f>
        <v>171</v>
      </c>
      <c r="F9" s="23">
        <f>H4*E9</f>
        <v>6829221.2999999998</v>
      </c>
      <c r="J9" s="44"/>
      <c r="K9" s="44"/>
      <c r="L9" s="44"/>
      <c r="M9" s="44"/>
    </row>
    <row r="10" spans="2:13" x14ac:dyDescent="0.25">
      <c r="B10" s="24">
        <v>42736</v>
      </c>
      <c r="C10" s="20" t="s">
        <v>24</v>
      </c>
      <c r="D10" s="20" t="s">
        <v>39</v>
      </c>
      <c r="E10" s="3">
        <f>DAYS360(B10,C10)</f>
        <v>360</v>
      </c>
      <c r="F10" s="23">
        <f>H5*E10</f>
        <v>18968472</v>
      </c>
      <c r="J10" s="44"/>
      <c r="K10" s="44"/>
      <c r="L10" s="44"/>
      <c r="M10" s="44"/>
    </row>
    <row r="11" spans="2:13" x14ac:dyDescent="0.25">
      <c r="B11" s="24">
        <v>43101</v>
      </c>
      <c r="C11" s="24">
        <v>43180</v>
      </c>
      <c r="D11" s="20" t="s">
        <v>39</v>
      </c>
      <c r="E11" s="3">
        <f t="shared" si="2"/>
        <v>81</v>
      </c>
      <c r="F11" s="26">
        <f>H6*E11</f>
        <v>77457.600000000006</v>
      </c>
      <c r="J11" s="44"/>
      <c r="K11" s="44"/>
      <c r="L11" s="44"/>
      <c r="M11" s="44"/>
    </row>
    <row r="12" spans="2:13" x14ac:dyDescent="0.25">
      <c r="B12" s="15" t="s">
        <v>18</v>
      </c>
      <c r="C12" s="16"/>
      <c r="D12" s="16"/>
      <c r="E12" s="16"/>
      <c r="F12" s="4">
        <f>SUM(F9:F11)</f>
        <v>25875150.900000002</v>
      </c>
    </row>
    <row r="13" spans="2:13" ht="15" customHeight="1" x14ac:dyDescent="0.25">
      <c r="J13" s="44" t="s">
        <v>41</v>
      </c>
      <c r="K13" s="44"/>
      <c r="L13" s="44"/>
      <c r="M13" s="44"/>
    </row>
    <row r="14" spans="2:13" x14ac:dyDescent="0.25">
      <c r="B14" s="10" t="s">
        <v>6</v>
      </c>
      <c r="C14" s="2" t="s">
        <v>0</v>
      </c>
      <c r="D14" s="2" t="s">
        <v>1</v>
      </c>
      <c r="E14" s="2" t="s">
        <v>10</v>
      </c>
      <c r="F14" s="2" t="s">
        <v>3</v>
      </c>
      <c r="G14" s="18" t="s">
        <v>23</v>
      </c>
      <c r="J14" s="44"/>
      <c r="K14" s="44"/>
      <c r="L14" s="44"/>
      <c r="M14" s="44"/>
    </row>
    <row r="15" spans="2:13" x14ac:dyDescent="0.25">
      <c r="B15" s="20" t="s">
        <v>39</v>
      </c>
      <c r="C15" s="24">
        <v>42562</v>
      </c>
      <c r="D15" s="20" t="s">
        <v>22</v>
      </c>
      <c r="E15" s="23">
        <v>6829221.2999999998</v>
      </c>
      <c r="F15" s="3">
        <f t="shared" ref="F15:F17" si="3">DAYS360(C15,D15)+1</f>
        <v>171</v>
      </c>
      <c r="G15" s="27">
        <f t="shared" ref="G15:G17" si="4">(E15*F15)/360</f>
        <v>3243880.1174999997</v>
      </c>
      <c r="J15" s="44"/>
      <c r="K15" s="44"/>
      <c r="L15" s="44"/>
      <c r="M15" s="44"/>
    </row>
    <row r="16" spans="2:13" x14ac:dyDescent="0.25">
      <c r="B16" s="20" t="s">
        <v>39</v>
      </c>
      <c r="C16" s="24">
        <v>42736</v>
      </c>
      <c r="D16" s="20" t="s">
        <v>24</v>
      </c>
      <c r="E16" s="23">
        <v>18968472</v>
      </c>
      <c r="F16" s="3">
        <f>DAYS360(C16,D16)</f>
        <v>360</v>
      </c>
      <c r="G16" s="27">
        <f t="shared" si="4"/>
        <v>18968472</v>
      </c>
      <c r="J16" s="44"/>
      <c r="K16" s="44"/>
      <c r="L16" s="44"/>
      <c r="M16" s="44"/>
    </row>
    <row r="17" spans="2:13" x14ac:dyDescent="0.25">
      <c r="B17" s="20" t="s">
        <v>39</v>
      </c>
      <c r="C17" s="24">
        <v>43101</v>
      </c>
      <c r="D17" s="24">
        <v>43180</v>
      </c>
      <c r="E17" s="26">
        <v>77457.600000000006</v>
      </c>
      <c r="F17" s="3">
        <f t="shared" si="3"/>
        <v>81</v>
      </c>
      <c r="G17" s="27">
        <f t="shared" si="4"/>
        <v>17427.960000000003</v>
      </c>
      <c r="J17" s="44"/>
      <c r="K17" s="44"/>
      <c r="L17" s="44"/>
      <c r="M17" s="44"/>
    </row>
    <row r="18" spans="2:13" x14ac:dyDescent="0.25">
      <c r="C18" s="31" t="s">
        <v>18</v>
      </c>
      <c r="D18" s="31"/>
      <c r="E18" s="31"/>
      <c r="F18" s="31"/>
      <c r="G18" s="17">
        <f>SUM(G15:G17)</f>
        <v>22229780.077500001</v>
      </c>
      <c r="J18" s="44"/>
      <c r="K18" s="44"/>
      <c r="L18" s="44"/>
      <c r="M18" s="44"/>
    </row>
    <row r="19" spans="2:13" x14ac:dyDescent="0.25">
      <c r="J19" s="44"/>
      <c r="K19" s="44"/>
      <c r="L19" s="44"/>
      <c r="M19" s="44"/>
    </row>
    <row r="20" spans="2:13" x14ac:dyDescent="0.25">
      <c r="B20" s="10" t="s">
        <v>6</v>
      </c>
      <c r="C20" s="2" t="s">
        <v>0</v>
      </c>
      <c r="D20" s="2" t="s">
        <v>1</v>
      </c>
      <c r="E20" s="2" t="s">
        <v>10</v>
      </c>
      <c r="F20" s="2" t="s">
        <v>3</v>
      </c>
      <c r="G20" s="18" t="s">
        <v>26</v>
      </c>
      <c r="J20" s="44"/>
      <c r="K20" s="44"/>
      <c r="L20" s="44"/>
      <c r="M20" s="44"/>
    </row>
    <row r="21" spans="2:13" x14ac:dyDescent="0.25">
      <c r="B21" s="20" t="s">
        <v>39</v>
      </c>
      <c r="C21" s="24">
        <v>42562</v>
      </c>
      <c r="D21" s="20" t="s">
        <v>22</v>
      </c>
      <c r="E21" s="23">
        <v>6829221.2999999998</v>
      </c>
      <c r="F21" s="3">
        <f t="shared" ref="F21:F23" si="5">DAYS360(C21,D21)+1</f>
        <v>171</v>
      </c>
      <c r="G21" s="27">
        <f t="shared" ref="G21:G23" si="6">(E21*F21)/360</f>
        <v>3243880.1174999997</v>
      </c>
    </row>
    <row r="22" spans="2:13" x14ac:dyDescent="0.25">
      <c r="B22" s="20" t="s">
        <v>39</v>
      </c>
      <c r="C22" s="24">
        <v>42736</v>
      </c>
      <c r="D22" s="20" t="s">
        <v>24</v>
      </c>
      <c r="E22" s="23">
        <v>18968472</v>
      </c>
      <c r="F22" s="3">
        <f>DAYS360(C22,D22)</f>
        <v>360</v>
      </c>
      <c r="G22" s="27">
        <f t="shared" si="6"/>
        <v>18968472</v>
      </c>
    </row>
    <row r="23" spans="2:13" x14ac:dyDescent="0.25">
      <c r="B23" s="20" t="s">
        <v>39</v>
      </c>
      <c r="C23" s="24">
        <v>43101</v>
      </c>
      <c r="D23" s="24">
        <v>43180</v>
      </c>
      <c r="E23" s="26">
        <v>77457.600000000006</v>
      </c>
      <c r="F23" s="3">
        <f t="shared" si="5"/>
        <v>81</v>
      </c>
      <c r="G23" s="27">
        <f t="shared" si="6"/>
        <v>17427.960000000003</v>
      </c>
    </row>
    <row r="24" spans="2:13" x14ac:dyDescent="0.25">
      <c r="C24" s="31" t="s">
        <v>18</v>
      </c>
      <c r="D24" s="31"/>
      <c r="E24" s="31"/>
      <c r="F24" s="31"/>
      <c r="G24" s="17">
        <f>SUM(G21:G23)</f>
        <v>22229780.077500001</v>
      </c>
    </row>
    <row r="26" spans="2:13" x14ac:dyDescent="0.25">
      <c r="B26" s="10" t="s">
        <v>6</v>
      </c>
      <c r="C26" s="2" t="s">
        <v>0</v>
      </c>
      <c r="D26" s="2" t="s">
        <v>1</v>
      </c>
      <c r="E26" s="2" t="s">
        <v>26</v>
      </c>
      <c r="F26" s="2" t="s">
        <v>3</v>
      </c>
      <c r="G26" s="18" t="s">
        <v>27</v>
      </c>
    </row>
    <row r="27" spans="2:13" x14ac:dyDescent="0.25">
      <c r="B27" s="20" t="s">
        <v>39</v>
      </c>
      <c r="C27" s="24">
        <v>42562</v>
      </c>
      <c r="D27" s="20" t="s">
        <v>22</v>
      </c>
      <c r="E27" s="27">
        <v>3243880.1174999997</v>
      </c>
      <c r="F27" s="3">
        <f t="shared" ref="F27:F29" si="7">DAYS360(C27,D27)+1</f>
        <v>171</v>
      </c>
      <c r="G27" s="3">
        <f t="shared" ref="G27:G29" si="8">(E27*F27*0.12)/360</f>
        <v>184901.16669749998</v>
      </c>
    </row>
    <row r="28" spans="2:13" x14ac:dyDescent="0.25">
      <c r="B28" s="20" t="s">
        <v>39</v>
      </c>
      <c r="C28" s="24">
        <v>42736</v>
      </c>
      <c r="D28" s="20" t="s">
        <v>24</v>
      </c>
      <c r="E28" s="27">
        <v>18968472</v>
      </c>
      <c r="F28" s="3">
        <f>DAYS360(C28,D28)</f>
        <v>360</v>
      </c>
      <c r="G28" s="3">
        <f t="shared" si="8"/>
        <v>2276216.64</v>
      </c>
    </row>
    <row r="29" spans="2:13" x14ac:dyDescent="0.25">
      <c r="B29" s="20" t="s">
        <v>39</v>
      </c>
      <c r="C29" s="24">
        <v>43101</v>
      </c>
      <c r="D29" s="24">
        <v>43180</v>
      </c>
      <c r="E29" s="27">
        <v>17427.960000000003</v>
      </c>
      <c r="F29" s="3">
        <f t="shared" si="7"/>
        <v>81</v>
      </c>
      <c r="G29" s="3">
        <f t="shared" si="8"/>
        <v>470.55492000000004</v>
      </c>
    </row>
    <row r="30" spans="2:13" x14ac:dyDescent="0.25">
      <c r="C30" s="31" t="s">
        <v>18</v>
      </c>
      <c r="D30" s="31"/>
      <c r="E30" s="31"/>
      <c r="F30" s="31"/>
      <c r="G30" s="17">
        <f>SUM(G27:G29)</f>
        <v>2461588.3616175</v>
      </c>
    </row>
    <row r="32" spans="2:13" x14ac:dyDescent="0.25">
      <c r="C32" s="2" t="s">
        <v>0</v>
      </c>
      <c r="D32" s="2" t="s">
        <v>1</v>
      </c>
      <c r="E32" s="2" t="s">
        <v>2</v>
      </c>
      <c r="F32" s="2" t="s">
        <v>3</v>
      </c>
      <c r="G32" s="18" t="s">
        <v>28</v>
      </c>
    </row>
    <row r="33" spans="3:7" x14ac:dyDescent="0.25">
      <c r="C33" s="28">
        <v>42562</v>
      </c>
      <c r="D33" s="28">
        <v>43180</v>
      </c>
      <c r="E33" s="27">
        <v>77457.600000000006</v>
      </c>
      <c r="F33" s="3">
        <f>DAYS360(C33,D33)+1</f>
        <v>611</v>
      </c>
      <c r="G33" s="3">
        <f>(E33*F33)/720</f>
        <v>65731.38</v>
      </c>
    </row>
    <row r="34" spans="3:7" x14ac:dyDescent="0.25">
      <c r="C34" s="31" t="s">
        <v>18</v>
      </c>
      <c r="D34" s="31"/>
      <c r="E34" s="31"/>
      <c r="F34" s="31"/>
      <c r="G34" s="17">
        <f>SUM(G33:G33)</f>
        <v>65731.38</v>
      </c>
    </row>
    <row r="35" spans="3:7" ht="15.75" thickBot="1" x14ac:dyDescent="0.3">
      <c r="C35" s="32"/>
      <c r="D35" s="32"/>
      <c r="E35" s="32"/>
      <c r="F35" s="32"/>
      <c r="G35" s="32"/>
    </row>
    <row r="36" spans="3:7" x14ac:dyDescent="0.25">
      <c r="C36" s="39"/>
      <c r="D36" s="39"/>
      <c r="E36" s="39"/>
      <c r="F36" s="39"/>
      <c r="G36" s="39"/>
    </row>
    <row r="37" spans="3:7" x14ac:dyDescent="0.25">
      <c r="C37" s="40" t="s">
        <v>32</v>
      </c>
      <c r="D37" s="41"/>
      <c r="E37" s="41"/>
      <c r="F37" s="42"/>
      <c r="G37" s="43">
        <f>F12+G18+G24+G30+G34</f>
        <v>72862030.796617508</v>
      </c>
    </row>
  </sheetData>
  <mergeCells count="11">
    <mergeCell ref="J13:M20"/>
    <mergeCell ref="B1:F1"/>
    <mergeCell ref="C37:F37"/>
    <mergeCell ref="B2:H2"/>
    <mergeCell ref="B12:E12"/>
    <mergeCell ref="C18:F18"/>
    <mergeCell ref="C24:F24"/>
    <mergeCell ref="C30:F30"/>
    <mergeCell ref="C34:F34"/>
    <mergeCell ref="J2:M6"/>
    <mergeCell ref="J8:M11"/>
  </mergeCells>
  <pageMargins left="0.7" right="0.7" top="0.75" bottom="0.75" header="0.3" footer="0.3"/>
  <ignoredErrors>
    <ignoredError sqref="E10 F28 F22 F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2023-11-02T00:56:18Z</dcterms:modified>
  <cp:category/>
  <cp:contentStatus/>
</cp:coreProperties>
</file>