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790FD13C-131D-4206-B592-64FE7682D5EC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  <sheet name="PROM SALARIO" sheetId="1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2" l="1"/>
  <c r="F48" i="12"/>
  <c r="F37" i="12"/>
  <c r="F26" i="12"/>
  <c r="F57" i="12" l="1"/>
  <c r="G57" i="12" s="1"/>
  <c r="G58" i="12" s="1"/>
  <c r="C53" i="12" l="1"/>
  <c r="C62" i="12" s="1"/>
  <c r="G62" i="12" s="1"/>
  <c r="F41" i="12"/>
  <c r="F30" i="12"/>
  <c r="G30" i="12" s="1"/>
  <c r="E41" i="12" s="1"/>
  <c r="F19" i="12"/>
  <c r="G19" i="12" s="1"/>
  <c r="E14" i="13"/>
  <c r="F15" i="12"/>
  <c r="F8" i="12"/>
  <c r="G8" i="12" s="1"/>
  <c r="C14" i="13"/>
  <c r="G41" i="12" l="1"/>
  <c r="G53" i="12"/>
  <c r="F42" i="12" l="1"/>
  <c r="F44" i="12"/>
  <c r="F45" i="12"/>
  <c r="F46" i="12"/>
  <c r="F47" i="12"/>
  <c r="F43" i="12"/>
  <c r="F31" i="12"/>
  <c r="F33" i="12"/>
  <c r="G33" i="12" s="1"/>
  <c r="E44" i="12" s="1"/>
  <c r="F34" i="12"/>
  <c r="G34" i="12" s="1"/>
  <c r="E45" i="12" s="1"/>
  <c r="F35" i="12"/>
  <c r="G35" i="12" s="1"/>
  <c r="E46" i="12" s="1"/>
  <c r="F36" i="12"/>
  <c r="G36" i="12" s="1"/>
  <c r="E47" i="12" s="1"/>
  <c r="G37" i="12"/>
  <c r="E48" i="12" s="1"/>
  <c r="F32" i="12"/>
  <c r="G32" i="12" s="1"/>
  <c r="E43" i="12" s="1"/>
  <c r="F20" i="12"/>
  <c r="G20" i="12" s="1"/>
  <c r="F9" i="12"/>
  <c r="F22" i="12"/>
  <c r="G22" i="12" s="1"/>
  <c r="F23" i="12"/>
  <c r="G23" i="12" s="1"/>
  <c r="F24" i="12"/>
  <c r="G24" i="12" s="1"/>
  <c r="F25" i="12"/>
  <c r="G25" i="12" s="1"/>
  <c r="G26" i="12"/>
  <c r="F21" i="12"/>
  <c r="G21" i="12" s="1"/>
  <c r="F11" i="12"/>
  <c r="G11" i="12" s="1"/>
  <c r="F12" i="12"/>
  <c r="G12" i="12" s="1"/>
  <c r="F13" i="12"/>
  <c r="G13" i="12" s="1"/>
  <c r="F14" i="12"/>
  <c r="G14" i="12" s="1"/>
  <c r="G15" i="12"/>
  <c r="F10" i="12"/>
  <c r="G10" i="12" s="1"/>
  <c r="G48" i="12" l="1"/>
  <c r="G47" i="12"/>
  <c r="G43" i="12"/>
  <c r="G46" i="12"/>
  <c r="G44" i="12"/>
  <c r="G45" i="12"/>
  <c r="G9" i="12" l="1"/>
  <c r="G16" i="12" s="1"/>
  <c r="G27" i="12"/>
  <c r="G31" i="12"/>
  <c r="E42" i="12" s="1"/>
  <c r="G42" i="12" l="1"/>
  <c r="G49" i="12" s="1"/>
  <c r="G38" i="12"/>
  <c r="G64" i="12" l="1"/>
</calcChain>
</file>

<file path=xl/sharedStrings.xml><?xml version="1.0" encoding="utf-8"?>
<sst xmlns="http://schemas.openxmlformats.org/spreadsheetml/2006/main" count="45" uniqueCount="23">
  <si>
    <t>LIQUIDACIÓN DE LAS PRETENSIONES DE LA DEMANDA (DESDE EL 22/02/2018 A LA FECHA)</t>
  </si>
  <si>
    <t>DESDE</t>
  </si>
  <si>
    <t>HASTA</t>
  </si>
  <si>
    <t>SALARIO</t>
  </si>
  <si>
    <t>DÍAS</t>
  </si>
  <si>
    <t>SALARIOS</t>
  </si>
  <si>
    <t xml:space="preserve"> </t>
  </si>
  <si>
    <t>TOTAL ADEUDADO</t>
  </si>
  <si>
    <t>PRIMAS</t>
  </si>
  <si>
    <t>CESANTÍAS</t>
  </si>
  <si>
    <t>INTERESES</t>
  </si>
  <si>
    <t>Total Liquidación:</t>
  </si>
  <si>
    <t>INDEMNIZACIÓN LEY 361 DE 1997</t>
  </si>
  <si>
    <t>Salario diario</t>
  </si>
  <si>
    <t>x 180 días</t>
  </si>
  <si>
    <t>Total</t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</si>
  <si>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: El año 2017 se tomó como base el promedio de los salarios indicados en la demanda, y los demás se liquidaron con base al SMLMV, a las prestaciones sociales  se les sumó el Aux. transporte.
</t>
    </r>
  </si>
  <si>
    <t>SANCIÓN</t>
  </si>
  <si>
    <t>INDEMNIZACIÓN DEL ARTÍCULO 65 DEL C.S.T.</t>
  </si>
  <si>
    <t>x 720 días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</si>
  <si>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: El demandante solicita el </t>
    </r>
    <r>
      <rPr>
        <u/>
        <sz val="11"/>
        <color theme="1"/>
        <rFont val="Calibri"/>
        <family val="2"/>
        <scheme val="minor"/>
      </rPr>
      <t xml:space="preserve">reintegro </t>
    </r>
    <r>
      <rPr>
        <sz val="11"/>
        <color theme="1"/>
        <rFont val="Calibri"/>
        <family val="2"/>
        <scheme val="minor"/>
      </rPr>
      <t xml:space="preserve">desde el 23/10/2017 y con ello el pago de salarios, prestaciones sociales dejados de percibir, aportes a pensión y la sanción de 180 días.
También solicita (i) el pago de la sanción por no consignación de cesantías, por haberse consignado menos del promedio salarial, y de manera subsidiaria: (i) el pago de la sanción artículo 65 por falta de paz y salvo de salarios a la terminación del contrato
</t>
    </r>
  </si>
  <si>
    <t>Desde el 24/10/2017, un día después de la fecha de finalizacion laboral, hasta el 30/06/2024 fecha en que se realiza la liquidación.</t>
  </si>
  <si>
    <t>SANCIÓN POR NO CONSIGNACIÓN DE CESANTÍAS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</si>
</sst>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6" xfId="0" applyFont="1" applyBorder="1"/>
    <xf numFmtId="168" fontId="0" fillId="0" borderId="0" xfId="2" applyNumberFormat="1" applyFont="1"/>
    <xf numFmtId="168" fontId="0" fillId="0" borderId="0" xfId="0" applyNumberFormat="1"/>
    <xf numFmtId="0" fontId="6" fillId="0" borderId="1" xfId="0" applyFont="1" applyBorder="1" applyAlignment="1">
      <alignment horizontal="center" vertical="center"/>
    </xf>
    <xf numFmtId="168" fontId="6" fillId="3" borderId="1" xfId="0" applyNumberFormat="1" applyFont="1" applyFill="1" applyBorder="1"/>
    <xf numFmtId="164" fontId="8" fillId="4" borderId="1" xfId="0" applyNumberFormat="1" applyFont="1" applyFill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164" fontId="6" fillId="2" borderId="1" xfId="7" applyNumberFormat="1" applyFont="1" applyFill="1" applyBorder="1" applyAlignment="1">
      <alignment horizontal="center"/>
    </xf>
    <xf numFmtId="14" fontId="7" fillId="0" borderId="1" xfId="0" applyNumberFormat="1" applyFont="1" applyBorder="1"/>
    <xf numFmtId="164" fontId="7" fillId="0" borderId="1" xfId="7" applyNumberFormat="1" applyFont="1" applyBorder="1"/>
    <xf numFmtId="164" fontId="7" fillId="0" borderId="1" xfId="1" applyNumberFormat="1" applyFont="1" applyBorder="1"/>
    <xf numFmtId="164" fontId="7" fillId="0" borderId="1" xfId="1" applyNumberFormat="1" applyFont="1" applyFill="1" applyBorder="1"/>
    <xf numFmtId="164" fontId="6" fillId="3" borderId="1" xfId="7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6" fillId="3" borderId="1" xfId="1" applyNumberFormat="1" applyFont="1" applyFill="1" applyBorder="1"/>
    <xf numFmtId="164" fontId="7" fillId="0" borderId="1" xfId="0" applyNumberFormat="1" applyFont="1" applyBorder="1" applyAlignment="1">
      <alignment horizontal="center"/>
    </xf>
    <xf numFmtId="6" fontId="6" fillId="3" borderId="1" xfId="0" applyNumberFormat="1" applyFont="1" applyFill="1" applyBorder="1" applyAlignment="1">
      <alignment horizontal="center" vertical="center"/>
    </xf>
    <xf numFmtId="164" fontId="6" fillId="3" borderId="1" xfId="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7" fillId="0" borderId="1" xfId="2" applyNumberFormat="1" applyFont="1" applyBorder="1" applyAlignment="1">
      <alignment horizontal="center"/>
    </xf>
    <xf numFmtId="44" fontId="7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1" applyNumberFormat="1" applyFont="1" applyFill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111204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O93"/>
  <sheetViews>
    <sheetView tabSelected="1" topLeftCell="A58" zoomScale="80" zoomScaleNormal="80" workbookViewId="0">
      <selection activeCell="J31" sqref="J31"/>
    </sheetView>
  </sheetViews>
  <sheetFormatPr baseColWidth="10" defaultColWidth="11.42578125" defaultRowHeight="15" x14ac:dyDescent="0.25"/>
  <cols>
    <col min="1" max="1" width="4.140625" customWidth="1"/>
    <col min="2" max="2" width="24.7109375" customWidth="1"/>
    <col min="3" max="3" width="16.42578125" style="1" customWidth="1"/>
    <col min="4" max="4" width="19.140625" style="1" bestFit="1" customWidth="1"/>
    <col min="5" max="5" width="23.85546875" style="1" bestFit="1" customWidth="1"/>
    <col min="6" max="6" width="22.7109375" style="1" bestFit="1" customWidth="1"/>
    <col min="7" max="7" width="18.85546875" style="1" customWidth="1"/>
    <col min="8" max="8" width="20.28515625" style="1" bestFit="1" customWidth="1"/>
    <col min="9" max="9" width="18.285156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s="1" customFormat="1" ht="15" customHeight="1" thickBot="1" x14ac:dyDescent="0.3">
      <c r="B5"/>
      <c r="C5" s="2"/>
      <c r="D5" s="2"/>
      <c r="E5" s="2"/>
      <c r="F5" s="2"/>
      <c r="G5" s="2"/>
      <c r="I5" s="33" t="s">
        <v>20</v>
      </c>
      <c r="J5" s="33"/>
      <c r="K5" s="33"/>
    </row>
    <row r="6" spans="2:13" x14ac:dyDescent="0.25">
      <c r="B6" s="8"/>
      <c r="C6" s="28" t="s">
        <v>0</v>
      </c>
      <c r="D6" s="28"/>
      <c r="E6" s="28"/>
      <c r="F6" s="28"/>
      <c r="G6" s="28"/>
      <c r="I6" s="33"/>
      <c r="J6" s="33"/>
      <c r="K6" s="33"/>
    </row>
    <row r="7" spans="2:13" ht="15" customHeight="1" x14ac:dyDescent="0.25">
      <c r="B7" s="34" t="s">
        <v>21</v>
      </c>
      <c r="C7" s="9" t="s">
        <v>1</v>
      </c>
      <c r="D7" s="9" t="s">
        <v>2</v>
      </c>
      <c r="E7" s="9" t="s">
        <v>3</v>
      </c>
      <c r="F7" s="9" t="s">
        <v>4</v>
      </c>
      <c r="G7" s="10" t="s">
        <v>5</v>
      </c>
      <c r="I7" s="33"/>
      <c r="J7" s="33"/>
      <c r="K7" s="33"/>
    </row>
    <row r="8" spans="2:13" ht="15" customHeight="1" x14ac:dyDescent="0.25">
      <c r="B8" s="35"/>
      <c r="C8" s="11">
        <v>43032</v>
      </c>
      <c r="D8" s="11">
        <v>43100</v>
      </c>
      <c r="E8" s="12">
        <v>830148</v>
      </c>
      <c r="F8" s="13">
        <f>DAYS360(C8,D8)</f>
        <v>67</v>
      </c>
      <c r="G8" s="14">
        <f>(E8/30)*F8</f>
        <v>1853997.2</v>
      </c>
      <c r="I8" s="33"/>
      <c r="J8" s="33"/>
      <c r="K8" s="33"/>
    </row>
    <row r="9" spans="2:13" ht="15" customHeight="1" x14ac:dyDescent="0.25">
      <c r="B9" s="35"/>
      <c r="C9" s="11">
        <v>43101</v>
      </c>
      <c r="D9" s="11">
        <v>43465</v>
      </c>
      <c r="E9" s="12">
        <v>781242</v>
      </c>
      <c r="F9" s="13">
        <f>DAYS360(C9,D9)</f>
        <v>360</v>
      </c>
      <c r="G9" s="14">
        <f>(E9/30)*F9</f>
        <v>9374904</v>
      </c>
      <c r="I9" s="33"/>
      <c r="J9" s="33"/>
      <c r="K9" s="33"/>
    </row>
    <row r="10" spans="2:13" x14ac:dyDescent="0.25">
      <c r="B10" s="35"/>
      <c r="C10" s="11">
        <v>43466</v>
      </c>
      <c r="D10" s="11">
        <v>43830</v>
      </c>
      <c r="E10" s="12">
        <v>828116</v>
      </c>
      <c r="F10" s="13">
        <f>DAYS360(C10,D10)</f>
        <v>360</v>
      </c>
      <c r="G10" s="14">
        <f t="shared" ref="G10:G15" si="0">(E10/30)*F10</f>
        <v>9937392</v>
      </c>
      <c r="I10" s="33"/>
      <c r="J10" s="33"/>
      <c r="K10" s="33"/>
    </row>
    <row r="11" spans="2:13" x14ac:dyDescent="0.25">
      <c r="B11" s="35"/>
      <c r="C11" s="11">
        <v>43831</v>
      </c>
      <c r="D11" s="11">
        <v>44196</v>
      </c>
      <c r="E11" s="12">
        <v>877803</v>
      </c>
      <c r="F11" s="13">
        <f t="shared" ref="F11:F14" si="1">DAYS360(C11,D11)</f>
        <v>360</v>
      </c>
      <c r="G11" s="14">
        <f t="shared" si="0"/>
        <v>10533636</v>
      </c>
      <c r="I11" s="33"/>
      <c r="J11" s="33"/>
      <c r="K11" s="33"/>
    </row>
    <row r="12" spans="2:13" x14ac:dyDescent="0.25">
      <c r="B12" s="35"/>
      <c r="C12" s="11">
        <v>44197</v>
      </c>
      <c r="D12" s="11">
        <v>44561</v>
      </c>
      <c r="E12" s="12">
        <v>908526</v>
      </c>
      <c r="F12" s="13">
        <f t="shared" si="1"/>
        <v>360</v>
      </c>
      <c r="G12" s="14">
        <f t="shared" si="0"/>
        <v>10902312</v>
      </c>
      <c r="I12" s="33"/>
      <c r="J12" s="33"/>
      <c r="K12" s="33"/>
    </row>
    <row r="13" spans="2:13" x14ac:dyDescent="0.25">
      <c r="B13" s="35"/>
      <c r="C13" s="11">
        <v>44562</v>
      </c>
      <c r="D13" s="11">
        <v>44926</v>
      </c>
      <c r="E13" s="12">
        <v>1000000</v>
      </c>
      <c r="F13" s="13">
        <f t="shared" si="1"/>
        <v>360</v>
      </c>
      <c r="G13" s="14">
        <f t="shared" si="0"/>
        <v>12000000</v>
      </c>
      <c r="I13" s="33"/>
      <c r="J13" s="33"/>
      <c r="K13" s="33"/>
      <c r="M13" t="s">
        <v>6</v>
      </c>
    </row>
    <row r="14" spans="2:13" x14ac:dyDescent="0.25">
      <c r="B14" s="36"/>
      <c r="C14" s="11">
        <v>44927</v>
      </c>
      <c r="D14" s="11">
        <v>45291</v>
      </c>
      <c r="E14" s="12">
        <v>1160000</v>
      </c>
      <c r="F14" s="13">
        <f t="shared" si="1"/>
        <v>360</v>
      </c>
      <c r="G14" s="14">
        <f t="shared" si="0"/>
        <v>13920000</v>
      </c>
      <c r="I14" s="33"/>
      <c r="J14" s="33"/>
      <c r="K14" s="33"/>
    </row>
    <row r="15" spans="2:13" x14ac:dyDescent="0.25">
      <c r="B15" s="8"/>
      <c r="C15" s="11">
        <v>45292</v>
      </c>
      <c r="D15" s="11">
        <v>45473</v>
      </c>
      <c r="E15" s="12">
        <v>1300000</v>
      </c>
      <c r="F15" s="13">
        <f>DAYS360(C15,D15)+1</f>
        <v>180</v>
      </c>
      <c r="G15" s="14">
        <f t="shared" si="0"/>
        <v>7800000</v>
      </c>
      <c r="I15" s="33"/>
      <c r="J15" s="33"/>
      <c r="K15" s="33"/>
    </row>
    <row r="16" spans="2:13" x14ac:dyDescent="0.25">
      <c r="B16" s="8"/>
      <c r="C16" s="22" t="s">
        <v>7</v>
      </c>
      <c r="D16" s="22"/>
      <c r="E16" s="22"/>
      <c r="F16" s="22"/>
      <c r="G16" s="15">
        <f>SUM(G9:G15)</f>
        <v>74468244</v>
      </c>
      <c r="I16" s="33"/>
      <c r="J16" s="33"/>
      <c r="K16" s="33"/>
    </row>
    <row r="17" spans="2:11" x14ac:dyDescent="0.25">
      <c r="B17" s="8"/>
      <c r="C17" s="8"/>
      <c r="D17" s="8"/>
      <c r="E17" s="8"/>
      <c r="F17" s="8"/>
      <c r="G17" s="8"/>
      <c r="I17" s="33"/>
      <c r="J17" s="33"/>
      <c r="K17" s="33"/>
    </row>
    <row r="18" spans="2:11" x14ac:dyDescent="0.25">
      <c r="B18" s="8"/>
      <c r="C18" s="9" t="s">
        <v>1</v>
      </c>
      <c r="D18" s="9" t="s">
        <v>2</v>
      </c>
      <c r="E18" s="9" t="s">
        <v>3</v>
      </c>
      <c r="F18" s="9" t="s">
        <v>4</v>
      </c>
      <c r="G18" s="16" t="s">
        <v>8</v>
      </c>
    </row>
    <row r="19" spans="2:11" x14ac:dyDescent="0.25">
      <c r="B19" s="17"/>
      <c r="C19" s="11">
        <v>43032</v>
      </c>
      <c r="D19" s="11">
        <v>43100</v>
      </c>
      <c r="E19" s="12">
        <v>913288</v>
      </c>
      <c r="F19" s="13">
        <f>DAYS360(C19,D19)</f>
        <v>67</v>
      </c>
      <c r="G19" s="14">
        <f>(E19*F19)/360</f>
        <v>169973.04444444444</v>
      </c>
    </row>
    <row r="20" spans="2:11" ht="15" customHeight="1" x14ac:dyDescent="0.25">
      <c r="B20" s="8"/>
      <c r="C20" s="11">
        <v>43101</v>
      </c>
      <c r="D20" s="11">
        <v>43465</v>
      </c>
      <c r="E20" s="12">
        <v>869453</v>
      </c>
      <c r="F20" s="13">
        <f>DAYS360(C20,D20)</f>
        <v>360</v>
      </c>
      <c r="G20" s="14">
        <f>(E20*F20)/360</f>
        <v>869453</v>
      </c>
      <c r="I20" s="32" t="s">
        <v>16</v>
      </c>
      <c r="J20" s="32"/>
      <c r="K20" s="32"/>
    </row>
    <row r="21" spans="2:11" x14ac:dyDescent="0.25">
      <c r="B21" s="8"/>
      <c r="C21" s="11">
        <v>43466</v>
      </c>
      <c r="D21" s="11">
        <v>43830</v>
      </c>
      <c r="E21" s="12">
        <v>925148</v>
      </c>
      <c r="F21" s="13">
        <f>DAYS360(C21,D21)</f>
        <v>360</v>
      </c>
      <c r="G21" s="14">
        <f t="shared" ref="G21:G26" si="2">(E21*F21)/360</f>
        <v>925148</v>
      </c>
      <c r="I21" s="32"/>
      <c r="J21" s="32"/>
      <c r="K21" s="32"/>
    </row>
    <row r="22" spans="2:11" x14ac:dyDescent="0.25">
      <c r="B22" s="8"/>
      <c r="C22" s="11">
        <v>43831</v>
      </c>
      <c r="D22" s="11">
        <v>44196</v>
      </c>
      <c r="E22" s="12">
        <v>980657</v>
      </c>
      <c r="F22" s="13">
        <f t="shared" ref="F22:F25" si="3">DAYS360(C22,D22)</f>
        <v>360</v>
      </c>
      <c r="G22" s="14">
        <f t="shared" si="2"/>
        <v>980657</v>
      </c>
      <c r="I22" s="32"/>
      <c r="J22" s="32"/>
      <c r="K22" s="32"/>
    </row>
    <row r="23" spans="2:11" x14ac:dyDescent="0.25">
      <c r="B23" s="8"/>
      <c r="C23" s="11">
        <v>44197</v>
      </c>
      <c r="D23" s="11">
        <v>44561</v>
      </c>
      <c r="E23" s="12">
        <v>1014980</v>
      </c>
      <c r="F23" s="13">
        <f t="shared" si="3"/>
        <v>360</v>
      </c>
      <c r="G23" s="14">
        <f t="shared" si="2"/>
        <v>1014980</v>
      </c>
      <c r="I23" s="32"/>
      <c r="J23" s="32"/>
      <c r="K23" s="32"/>
    </row>
    <row r="24" spans="2:11" x14ac:dyDescent="0.25">
      <c r="B24" s="8"/>
      <c r="C24" s="11">
        <v>44562</v>
      </c>
      <c r="D24" s="11">
        <v>44926</v>
      </c>
      <c r="E24" s="12">
        <v>1117172</v>
      </c>
      <c r="F24" s="13">
        <f t="shared" si="3"/>
        <v>360</v>
      </c>
      <c r="G24" s="14">
        <f t="shared" si="2"/>
        <v>1117172</v>
      </c>
      <c r="I24" s="32"/>
      <c r="J24" s="32"/>
      <c r="K24" s="32"/>
    </row>
    <row r="25" spans="2:11" x14ac:dyDescent="0.25">
      <c r="B25" s="8"/>
      <c r="C25" s="11">
        <v>44927</v>
      </c>
      <c r="D25" s="11">
        <v>45291</v>
      </c>
      <c r="E25" s="12">
        <v>1300606</v>
      </c>
      <c r="F25" s="13">
        <f t="shared" si="3"/>
        <v>360</v>
      </c>
      <c r="G25" s="14">
        <f t="shared" si="2"/>
        <v>1300606</v>
      </c>
      <c r="I25" s="32"/>
      <c r="J25" s="32"/>
      <c r="K25" s="32"/>
    </row>
    <row r="26" spans="2:11" x14ac:dyDescent="0.25">
      <c r="B26" s="8"/>
      <c r="C26" s="11">
        <v>45292</v>
      </c>
      <c r="D26" s="11">
        <v>45473</v>
      </c>
      <c r="E26" s="12">
        <v>1462000</v>
      </c>
      <c r="F26" s="13">
        <f>DAYS360(C26,D26)+1</f>
        <v>180</v>
      </c>
      <c r="G26" s="14">
        <f t="shared" si="2"/>
        <v>731000</v>
      </c>
      <c r="I26" s="32"/>
      <c r="J26" s="32"/>
      <c r="K26" s="32"/>
    </row>
    <row r="27" spans="2:11" x14ac:dyDescent="0.25">
      <c r="B27" s="8"/>
      <c r="C27" s="22" t="s">
        <v>7</v>
      </c>
      <c r="D27" s="22"/>
      <c r="E27" s="22"/>
      <c r="F27" s="22"/>
      <c r="G27" s="18">
        <f>SUM(G20:G26)</f>
        <v>6939016</v>
      </c>
    </row>
    <row r="28" spans="2:11" x14ac:dyDescent="0.25">
      <c r="B28" s="8"/>
      <c r="C28" s="8"/>
      <c r="D28" s="8"/>
      <c r="E28" s="8"/>
      <c r="F28" s="8"/>
      <c r="G28" s="8"/>
    </row>
    <row r="29" spans="2:11" x14ac:dyDescent="0.25">
      <c r="B29" s="8"/>
      <c r="C29" s="9" t="s">
        <v>1</v>
      </c>
      <c r="D29" s="9" t="s">
        <v>2</v>
      </c>
      <c r="E29" s="9" t="s">
        <v>3</v>
      </c>
      <c r="F29" s="9" t="s">
        <v>4</v>
      </c>
      <c r="G29" s="16" t="s">
        <v>9</v>
      </c>
    </row>
    <row r="30" spans="2:11" x14ac:dyDescent="0.25">
      <c r="B30" s="8"/>
      <c r="C30" s="11">
        <v>43032</v>
      </c>
      <c r="D30" s="11">
        <v>43100</v>
      </c>
      <c r="E30" s="12">
        <v>913288</v>
      </c>
      <c r="F30" s="13">
        <f>DAYS360(C30,D30)</f>
        <v>67</v>
      </c>
      <c r="G30" s="14">
        <f>(E30*F30)/360</f>
        <v>169973.04444444444</v>
      </c>
    </row>
    <row r="31" spans="2:11" x14ac:dyDescent="0.25">
      <c r="B31" s="8"/>
      <c r="C31" s="11">
        <v>43101</v>
      </c>
      <c r="D31" s="11">
        <v>43465</v>
      </c>
      <c r="E31" s="12">
        <v>869453</v>
      </c>
      <c r="F31" s="13">
        <f>DAYS360(C31,D31)</f>
        <v>360</v>
      </c>
      <c r="G31" s="14">
        <f>(E31*F31)/360</f>
        <v>869453</v>
      </c>
    </row>
    <row r="32" spans="2:11" x14ac:dyDescent="0.25">
      <c r="B32" s="8"/>
      <c r="C32" s="11">
        <v>43466</v>
      </c>
      <c r="D32" s="11">
        <v>43830</v>
      </c>
      <c r="E32" s="12">
        <v>925148</v>
      </c>
      <c r="F32" s="13">
        <f>DAYS360(C32,D32)</f>
        <v>360</v>
      </c>
      <c r="G32" s="14">
        <f t="shared" ref="G32:G37" si="4">(E32*F32)/360</f>
        <v>925148</v>
      </c>
    </row>
    <row r="33" spans="2:15" ht="15.75" customHeight="1" x14ac:dyDescent="0.25">
      <c r="B33" s="8"/>
      <c r="C33" s="11">
        <v>43831</v>
      </c>
      <c r="D33" s="11">
        <v>44196</v>
      </c>
      <c r="E33" s="12">
        <v>980657</v>
      </c>
      <c r="F33" s="13">
        <f t="shared" ref="F33:F36" si="5">DAYS360(C33,D33)</f>
        <v>360</v>
      </c>
      <c r="G33" s="14">
        <f t="shared" si="4"/>
        <v>980657</v>
      </c>
    </row>
    <row r="34" spans="2:15" ht="15.75" customHeight="1" x14ac:dyDescent="0.25">
      <c r="B34" s="8"/>
      <c r="C34" s="11">
        <v>44197</v>
      </c>
      <c r="D34" s="11">
        <v>44561</v>
      </c>
      <c r="E34" s="12">
        <v>1014980</v>
      </c>
      <c r="F34" s="13">
        <f t="shared" si="5"/>
        <v>360</v>
      </c>
      <c r="G34" s="14">
        <f t="shared" si="4"/>
        <v>1014980</v>
      </c>
    </row>
    <row r="35" spans="2:15" ht="15.75" customHeight="1" x14ac:dyDescent="0.25">
      <c r="B35" s="8"/>
      <c r="C35" s="11">
        <v>44562</v>
      </c>
      <c r="D35" s="11">
        <v>44926</v>
      </c>
      <c r="E35" s="12">
        <v>1117172</v>
      </c>
      <c r="F35" s="13">
        <f t="shared" si="5"/>
        <v>360</v>
      </c>
      <c r="G35" s="14">
        <f t="shared" si="4"/>
        <v>1117172</v>
      </c>
    </row>
    <row r="36" spans="2:15" ht="15.75" customHeight="1" x14ac:dyDescent="0.25">
      <c r="B36" s="8"/>
      <c r="C36" s="11">
        <v>44927</v>
      </c>
      <c r="D36" s="11">
        <v>45291</v>
      </c>
      <c r="E36" s="12">
        <v>1300606</v>
      </c>
      <c r="F36" s="13">
        <f t="shared" si="5"/>
        <v>360</v>
      </c>
      <c r="G36" s="14">
        <f t="shared" si="4"/>
        <v>1300606</v>
      </c>
    </row>
    <row r="37" spans="2:15" ht="15.75" customHeight="1" x14ac:dyDescent="0.25">
      <c r="B37" s="8"/>
      <c r="C37" s="11">
        <v>45292</v>
      </c>
      <c r="D37" s="11">
        <v>45473</v>
      </c>
      <c r="E37" s="12">
        <v>1462000</v>
      </c>
      <c r="F37" s="13">
        <f>DAYS360(C37,D37)+1</f>
        <v>180</v>
      </c>
      <c r="G37" s="14">
        <f t="shared" si="4"/>
        <v>731000</v>
      </c>
    </row>
    <row r="38" spans="2:15" ht="15.75" customHeight="1" x14ac:dyDescent="0.25">
      <c r="B38" s="8"/>
      <c r="C38" s="22" t="s">
        <v>7</v>
      </c>
      <c r="D38" s="22"/>
      <c r="E38" s="22"/>
      <c r="F38" s="22"/>
      <c r="G38" s="18">
        <f>SUM(G31:G37)</f>
        <v>6939016</v>
      </c>
      <c r="O38" s="1"/>
    </row>
    <row r="39" spans="2:15" ht="15.75" customHeight="1" x14ac:dyDescent="0.25">
      <c r="B39" s="8"/>
      <c r="C39" s="8"/>
      <c r="D39" s="8"/>
      <c r="E39" s="8"/>
      <c r="F39" s="8"/>
      <c r="G39" s="8"/>
      <c r="O39" s="1"/>
    </row>
    <row r="40" spans="2:15" ht="15.75" customHeight="1" x14ac:dyDescent="0.25">
      <c r="B40" s="8"/>
      <c r="C40" s="9" t="s">
        <v>1</v>
      </c>
      <c r="D40" s="9" t="s">
        <v>2</v>
      </c>
      <c r="E40" s="9" t="s">
        <v>9</v>
      </c>
      <c r="F40" s="9" t="s">
        <v>4</v>
      </c>
      <c r="G40" s="16" t="s">
        <v>10</v>
      </c>
      <c r="O40" s="1"/>
    </row>
    <row r="41" spans="2:15" ht="15.75" customHeight="1" x14ac:dyDescent="0.25">
      <c r="B41" s="8"/>
      <c r="C41" s="11">
        <v>43032</v>
      </c>
      <c r="D41" s="11">
        <v>43100</v>
      </c>
      <c r="E41" s="19">
        <f t="shared" ref="E41:E48" si="6">+G30</f>
        <v>169973.04444444444</v>
      </c>
      <c r="F41" s="13">
        <f>DAYS360(C41,D41)</f>
        <v>67</v>
      </c>
      <c r="G41" s="13">
        <f>(E41*F41*0.12)/360</f>
        <v>3796.0646592592589</v>
      </c>
      <c r="O41" s="1"/>
    </row>
    <row r="42" spans="2:15" ht="15.75" customHeight="1" x14ac:dyDescent="0.25">
      <c r="B42" s="8"/>
      <c r="C42" s="11">
        <v>43101</v>
      </c>
      <c r="D42" s="11">
        <v>43465</v>
      </c>
      <c r="E42" s="19">
        <f t="shared" si="6"/>
        <v>869453</v>
      </c>
      <c r="F42" s="13">
        <f>DAYS360(C42,D42)</f>
        <v>360</v>
      </c>
      <c r="G42" s="13">
        <f>(E42*F42*0.12)/360</f>
        <v>104334.36</v>
      </c>
      <c r="O42" s="1"/>
    </row>
    <row r="43" spans="2:15" ht="15.75" customHeight="1" x14ac:dyDescent="0.25">
      <c r="B43" s="8"/>
      <c r="C43" s="11">
        <v>43466</v>
      </c>
      <c r="D43" s="11">
        <v>43830</v>
      </c>
      <c r="E43" s="19">
        <f t="shared" si="6"/>
        <v>925148</v>
      </c>
      <c r="F43" s="13">
        <f>DAYS360(C43,D43)</f>
        <v>360</v>
      </c>
      <c r="G43" s="13">
        <f t="shared" ref="G43:G48" si="7">(E43*F43*0.12)/360</f>
        <v>111017.76000000001</v>
      </c>
      <c r="O43" s="1"/>
    </row>
    <row r="44" spans="2:15" ht="15.75" customHeight="1" x14ac:dyDescent="0.25">
      <c r="B44" s="8"/>
      <c r="C44" s="11">
        <v>43831</v>
      </c>
      <c r="D44" s="11">
        <v>44196</v>
      </c>
      <c r="E44" s="19">
        <f t="shared" si="6"/>
        <v>980657</v>
      </c>
      <c r="F44" s="13">
        <f t="shared" ref="F44:F47" si="8">DAYS360(C44,D44)</f>
        <v>360</v>
      </c>
      <c r="G44" s="13">
        <f t="shared" si="7"/>
        <v>117678.84</v>
      </c>
    </row>
    <row r="45" spans="2:15" ht="15.75" customHeight="1" x14ac:dyDescent="0.25">
      <c r="B45" s="8"/>
      <c r="C45" s="11">
        <v>44197</v>
      </c>
      <c r="D45" s="11">
        <v>44561</v>
      </c>
      <c r="E45" s="19">
        <f t="shared" si="6"/>
        <v>1014980</v>
      </c>
      <c r="F45" s="13">
        <f t="shared" si="8"/>
        <v>360</v>
      </c>
      <c r="G45" s="13">
        <f t="shared" si="7"/>
        <v>121797.6</v>
      </c>
    </row>
    <row r="46" spans="2:15" ht="15.75" customHeight="1" x14ac:dyDescent="0.25">
      <c r="B46" s="8"/>
      <c r="C46" s="11">
        <v>44562</v>
      </c>
      <c r="D46" s="11">
        <v>44926</v>
      </c>
      <c r="E46" s="19">
        <f t="shared" si="6"/>
        <v>1117172</v>
      </c>
      <c r="F46" s="13">
        <f t="shared" si="8"/>
        <v>360</v>
      </c>
      <c r="G46" s="13">
        <f t="shared" si="7"/>
        <v>134060.63999999998</v>
      </c>
    </row>
    <row r="47" spans="2:15" ht="15.75" customHeight="1" x14ac:dyDescent="0.25">
      <c r="B47" s="8"/>
      <c r="C47" s="11">
        <v>44927</v>
      </c>
      <c r="D47" s="11">
        <v>45291</v>
      </c>
      <c r="E47" s="19">
        <f t="shared" si="6"/>
        <v>1300606</v>
      </c>
      <c r="F47" s="13">
        <f t="shared" si="8"/>
        <v>360</v>
      </c>
      <c r="G47" s="13">
        <f t="shared" si="7"/>
        <v>156072.72</v>
      </c>
    </row>
    <row r="48" spans="2:15" ht="15.75" customHeight="1" x14ac:dyDescent="0.25">
      <c r="B48" s="8"/>
      <c r="C48" s="11">
        <v>45292</v>
      </c>
      <c r="D48" s="11">
        <v>45473</v>
      </c>
      <c r="E48" s="19">
        <f t="shared" si="6"/>
        <v>731000</v>
      </c>
      <c r="F48" s="13">
        <f>DAYS360(C48,D48)+1</f>
        <v>180</v>
      </c>
      <c r="G48" s="13">
        <f t="shared" si="7"/>
        <v>43860</v>
      </c>
    </row>
    <row r="49" spans="2:7" ht="15.75" customHeight="1" x14ac:dyDescent="0.25">
      <c r="B49" s="8"/>
      <c r="C49" s="22" t="s">
        <v>7</v>
      </c>
      <c r="D49" s="22"/>
      <c r="E49" s="22"/>
      <c r="F49" s="22"/>
      <c r="G49" s="18">
        <f>SUM(G42:G48)</f>
        <v>788821.91999999993</v>
      </c>
    </row>
    <row r="50" spans="2:7" ht="15.75" customHeight="1" x14ac:dyDescent="0.25">
      <c r="B50" s="8"/>
      <c r="C50" s="8"/>
      <c r="D50" s="8"/>
      <c r="E50" s="8"/>
      <c r="F50" s="8"/>
      <c r="G50" s="8"/>
    </row>
    <row r="51" spans="2:7" ht="15.75" customHeight="1" x14ac:dyDescent="0.25">
      <c r="B51" s="8"/>
      <c r="C51" s="23" t="s">
        <v>12</v>
      </c>
      <c r="D51" s="23"/>
      <c r="E51" s="23"/>
      <c r="F51" s="23"/>
      <c r="G51" s="23"/>
    </row>
    <row r="52" spans="2:7" ht="15.75" customHeight="1" x14ac:dyDescent="0.25">
      <c r="B52" s="8"/>
      <c r="C52" s="24" t="s">
        <v>13</v>
      </c>
      <c r="D52" s="24"/>
      <c r="E52" s="24" t="s">
        <v>14</v>
      </c>
      <c r="F52" s="24"/>
      <c r="G52" s="5" t="s">
        <v>15</v>
      </c>
    </row>
    <row r="53" spans="2:7" ht="15.75" customHeight="1" x14ac:dyDescent="0.25">
      <c r="B53" s="8"/>
      <c r="C53" s="37">
        <f>+E8/30</f>
        <v>27671.599999999999</v>
      </c>
      <c r="D53" s="37"/>
      <c r="E53" s="38">
        <v>180</v>
      </c>
      <c r="F53" s="38"/>
      <c r="G53" s="20">
        <f>C53*E53</f>
        <v>4980888</v>
      </c>
    </row>
    <row r="54" spans="2:7" ht="15.75" customHeight="1" x14ac:dyDescent="0.25">
      <c r="B54" s="8"/>
      <c r="C54" s="8"/>
      <c r="D54" s="8"/>
      <c r="E54" s="8"/>
      <c r="F54" s="8"/>
      <c r="G54" s="8"/>
    </row>
    <row r="55" spans="2:7" ht="15.75" customHeight="1" x14ac:dyDescent="0.25">
      <c r="B55" s="8"/>
      <c r="C55" s="23" t="s">
        <v>22</v>
      </c>
      <c r="D55" s="23"/>
      <c r="E55" s="23"/>
      <c r="F55" s="23"/>
      <c r="G55" s="23"/>
    </row>
    <row r="56" spans="2:7" ht="15.75" customHeight="1" x14ac:dyDescent="0.25">
      <c r="B56" s="8"/>
      <c r="C56" s="39" t="s">
        <v>1</v>
      </c>
      <c r="D56" s="39" t="s">
        <v>2</v>
      </c>
      <c r="E56" s="39" t="s">
        <v>3</v>
      </c>
      <c r="F56" s="39" t="s">
        <v>4</v>
      </c>
      <c r="G56" s="40" t="s">
        <v>17</v>
      </c>
    </row>
    <row r="57" spans="2:7" ht="15.75" customHeight="1" x14ac:dyDescent="0.25">
      <c r="B57" s="8"/>
      <c r="C57" s="11">
        <v>42781</v>
      </c>
      <c r="D57" s="11">
        <v>43031</v>
      </c>
      <c r="E57" s="14">
        <f>+E8</f>
        <v>830148</v>
      </c>
      <c r="F57" s="14">
        <f t="shared" ref="F57" si="9">DAYS360(C57,D57)+1</f>
        <v>249</v>
      </c>
      <c r="G57" s="14">
        <f t="shared" ref="G57" si="10">(E57/30)*F57</f>
        <v>6890228.3999999994</v>
      </c>
    </row>
    <row r="58" spans="2:7" ht="15.75" customHeight="1" x14ac:dyDescent="0.25">
      <c r="B58" s="8"/>
      <c r="C58" s="22" t="s">
        <v>7</v>
      </c>
      <c r="D58" s="22"/>
      <c r="E58" s="22"/>
      <c r="F58" s="22"/>
      <c r="G58" s="21">
        <f>G57</f>
        <v>6890228.3999999994</v>
      </c>
    </row>
    <row r="59" spans="2:7" ht="15.75" customHeight="1" x14ac:dyDescent="0.25">
      <c r="B59" s="8"/>
      <c r="C59" s="8"/>
      <c r="D59" s="8"/>
      <c r="E59" s="8"/>
      <c r="F59" s="8"/>
      <c r="G59" s="8"/>
    </row>
    <row r="60" spans="2:7" ht="15.75" customHeight="1" x14ac:dyDescent="0.25">
      <c r="B60" s="8"/>
      <c r="C60" s="23" t="s">
        <v>18</v>
      </c>
      <c r="D60" s="23"/>
      <c r="E60" s="23"/>
      <c r="F60" s="23"/>
      <c r="G60" s="23"/>
    </row>
    <row r="61" spans="2:7" ht="15.75" customHeight="1" x14ac:dyDescent="0.25">
      <c r="B61" s="8"/>
      <c r="C61" s="24" t="s">
        <v>13</v>
      </c>
      <c r="D61" s="24"/>
      <c r="E61" s="24" t="s">
        <v>19</v>
      </c>
      <c r="F61" s="24"/>
      <c r="G61" s="5" t="s">
        <v>15</v>
      </c>
    </row>
    <row r="62" spans="2:7" ht="15.75" customHeight="1" x14ac:dyDescent="0.25">
      <c r="B62" s="8"/>
      <c r="C62" s="25">
        <f>+C53</f>
        <v>27671.599999999999</v>
      </c>
      <c r="D62" s="26"/>
      <c r="E62" s="27">
        <v>720</v>
      </c>
      <c r="F62" s="27"/>
      <c r="G62" s="6">
        <f>C62*E62</f>
        <v>19923552</v>
      </c>
    </row>
    <row r="63" spans="2:7" ht="15.75" customHeight="1" x14ac:dyDescent="0.25">
      <c r="B63" s="8"/>
      <c r="C63" s="8"/>
      <c r="D63" s="8"/>
      <c r="E63" s="8"/>
      <c r="F63" s="8"/>
      <c r="G63" s="8"/>
    </row>
    <row r="64" spans="2:7" ht="15.75" customHeight="1" x14ac:dyDescent="0.25">
      <c r="B64" s="8"/>
      <c r="C64" s="29" t="s">
        <v>11</v>
      </c>
      <c r="D64" s="30"/>
      <c r="E64" s="30"/>
      <c r="F64" s="31"/>
      <c r="G64" s="7">
        <f>G49+G38+G27+G16+G53+G62+G58</f>
        <v>120929766.32000001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88" ht="15" customHeight="1" x14ac:dyDescent="0.25"/>
    <row r="93" ht="51" customHeight="1" x14ac:dyDescent="0.25"/>
  </sheetData>
  <mergeCells count="21">
    <mergeCell ref="I20:K26"/>
    <mergeCell ref="I5:K17"/>
    <mergeCell ref="B7:B14"/>
    <mergeCell ref="C51:G51"/>
    <mergeCell ref="C52:D52"/>
    <mergeCell ref="E52:F52"/>
    <mergeCell ref="C6:G6"/>
    <mergeCell ref="C49:F49"/>
    <mergeCell ref="C64:F64"/>
    <mergeCell ref="C38:F38"/>
    <mergeCell ref="C16:F16"/>
    <mergeCell ref="C27:F27"/>
    <mergeCell ref="C53:D53"/>
    <mergeCell ref="E53:F53"/>
    <mergeCell ref="C55:G55"/>
    <mergeCell ref="C58:F58"/>
    <mergeCell ref="C60:G60"/>
    <mergeCell ref="C61:D61"/>
    <mergeCell ref="E61:F61"/>
    <mergeCell ref="C62:D62"/>
    <mergeCell ref="E62:F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E984-5847-4281-B3E2-1715BD7A747D}">
  <dimension ref="C1:E15"/>
  <sheetViews>
    <sheetView workbookViewId="0">
      <selection activeCell="F22" sqref="F22"/>
    </sheetView>
  </sheetViews>
  <sheetFormatPr baseColWidth="10" defaultRowHeight="15" x14ac:dyDescent="0.25"/>
  <cols>
    <col min="3" max="3" width="13" bestFit="1" customWidth="1"/>
  </cols>
  <sheetData>
    <row r="1" spans="3:5" x14ac:dyDescent="0.25">
      <c r="C1">
        <v>2017</v>
      </c>
      <c r="E1">
        <v>2016</v>
      </c>
    </row>
    <row r="3" spans="3:5" x14ac:dyDescent="0.25">
      <c r="C3" s="3">
        <v>799103</v>
      </c>
      <c r="E3" s="3">
        <v>287357</v>
      </c>
    </row>
    <row r="4" spans="3:5" x14ac:dyDescent="0.25">
      <c r="C4" s="3">
        <v>756788</v>
      </c>
      <c r="E4" s="3">
        <v>666287</v>
      </c>
    </row>
    <row r="5" spans="3:5" x14ac:dyDescent="0.25">
      <c r="C5" s="3">
        <v>779783</v>
      </c>
      <c r="E5" s="3">
        <v>769000</v>
      </c>
    </row>
    <row r="6" spans="3:5" x14ac:dyDescent="0.25">
      <c r="C6" s="3">
        <v>779783</v>
      </c>
      <c r="E6" s="3">
        <v>735417</v>
      </c>
    </row>
    <row r="7" spans="3:5" x14ac:dyDescent="0.25">
      <c r="C7" s="3">
        <v>873188</v>
      </c>
      <c r="E7" s="3">
        <v>708000</v>
      </c>
    </row>
    <row r="8" spans="3:5" x14ac:dyDescent="0.25">
      <c r="C8" s="3">
        <v>827269</v>
      </c>
      <c r="E8" s="3">
        <v>670480</v>
      </c>
    </row>
    <row r="9" spans="3:5" x14ac:dyDescent="0.25">
      <c r="C9" s="3">
        <v>969817</v>
      </c>
      <c r="E9" s="3">
        <v>736887</v>
      </c>
    </row>
    <row r="10" spans="3:5" x14ac:dyDescent="0.25">
      <c r="C10" s="3">
        <v>897435</v>
      </c>
      <c r="E10" s="3">
        <v>763510</v>
      </c>
    </row>
    <row r="11" spans="3:5" x14ac:dyDescent="0.25">
      <c r="C11" s="3">
        <v>852076</v>
      </c>
      <c r="E11" s="3">
        <v>735042</v>
      </c>
    </row>
    <row r="12" spans="3:5" x14ac:dyDescent="0.25">
      <c r="C12" s="3">
        <v>766238</v>
      </c>
      <c r="E12" s="3"/>
    </row>
    <row r="13" spans="3:5" x14ac:dyDescent="0.25">
      <c r="C13" s="3"/>
    </row>
    <row r="14" spans="3:5" x14ac:dyDescent="0.25">
      <c r="C14" s="3">
        <f>AVERAGE(C3:C12)</f>
        <v>830148</v>
      </c>
      <c r="E14" s="4">
        <f>AVERAGE(E3:E11)</f>
        <v>674664.4444444445</v>
      </c>
    </row>
    <row r="15" spans="3:5" x14ac:dyDescent="0.25">
      <c r="C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PROM SALARIO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2024-07-04T21:31:57Z</dcterms:modified>
  <cp:category/>
  <cp:contentStatus/>
</cp:coreProperties>
</file>