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ED48B4AA-9655-42B1-9D3F-FBCBE4A8C769}" xr6:coauthVersionLast="47" xr6:coauthVersionMax="47" xr10:uidLastSave="{00000000-0000-0000-0000-000000000000}"/>
  <bookViews>
    <workbookView xWindow="-120" yWindow="-120" windowWidth="29040" windowHeight="15720" xr2:uid="{9FC34AE3-6CFB-43DC-A7C8-01A7FF45BA44}"/>
  </bookViews>
  <sheets>
    <sheet name="LIQ. PRETENSIONES DEMAN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B37" i="1"/>
  <c r="F9" i="1"/>
  <c r="E18" i="1"/>
  <c r="E13" i="1"/>
  <c r="E8" i="1"/>
  <c r="F8" i="1" l="1"/>
  <c r="E7" i="1"/>
  <c r="F7" i="1" s="1"/>
  <c r="E31" i="1" l="1"/>
  <c r="E30" i="1"/>
  <c r="F37" i="1" s="1"/>
  <c r="H28" i="1"/>
  <c r="I28" i="1" s="1"/>
  <c r="F13" i="1"/>
  <c r="E12" i="1"/>
  <c r="F12" i="1" s="1"/>
  <c r="E22" i="1"/>
  <c r="F22" i="1" s="1"/>
  <c r="F23" i="1" s="1"/>
  <c r="E17" i="1"/>
  <c r="F14" i="1" l="1"/>
  <c r="F32" i="1"/>
  <c r="F33" i="1" s="1"/>
  <c r="F18" i="1"/>
  <c r="F17" i="1"/>
  <c r="F19" i="1" l="1"/>
</calcChain>
</file>

<file path=xl/sharedStrings.xml><?xml version="1.0" encoding="utf-8"?>
<sst xmlns="http://schemas.openxmlformats.org/spreadsheetml/2006/main" count="45" uniqueCount="30">
  <si>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</si>
  <si>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</si>
  <si>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</si>
  <si>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</si>
  <si>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</si>
  <si>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</si>
  <si>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</si>
  <si>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</si>
  <si>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</si>
  <si>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</si>
  <si>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</si>
  <si>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</si>
  <si>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</si>
  <si>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</si>
  <si>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</si>
  <si>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</si>
  <si>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</si>
  <si>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</si>
  <si>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</si>
  <si>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</si>
  <si>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</si>
  <si>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</si>
  <si>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</si>
  <si>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</si>
  <si>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</si>
  <si>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</si>
  <si>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x720 días</t>
  </si>
  <si>
    <t>Total</t>
  </si>
  <si>
    <t>Total Liquidación:</t>
  </si>
  <si>
    <t xml:space="preserve">NOTA: La Póliza de Garantía de Cumplimiento en favor de Entidades Estatales No. 430-47-994000049325 en virtud de la cual nos llamaron en garantía presta cobertura material de cara a las pretensiones de la demandante, se concertaron como amparos: i) Cumplimiento, ii) Salarios, prestaciones sociales e indemnizaciones laborales y iii) Calidad del servicio. Frente a la cobertura temporal, se precisa que los periodos de tiempo pretendidos son del 01/10/2021 al 30/03/2022, y la póliza cuenta con una vigencia del 01/08/2020 al 15/12/2023, por lo cual, se liquidarán las pretensiones desde la fecha inicio de vigencia de la póliza hasta el 30/03/2022, ultima data en la cual se le terminó el contrato a la demandate.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</si>
</sst>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&quot;$&quot;\ * #,##0_-;\-&quot;$&quot;\ * #,##0_-;_-&quot;$&quot;\ * &quot;-&quot;??_-;_-@_-"/>
    <numFmt numFmtId="167" formatCode="_ &quot;$&quot;\ * #,##0_ ;_ &quot;$&quot;\ * \-#,##0_ ;_ &quot;$&quot;\ * &quot;-&quot;_ ;_ @_ "/>
    <numFmt numFmtId="168" formatCode="_ * #,##0_ ;_ * \-#,##0_ ;_ * &quot;-&quot;_ ;_ @_ "/>
    <numFmt numFmtId="169" formatCode="_ &quot;$&quot;\ * #,##0.00_ ;_ &quot;$&quot;\ * \-#,##0.00_ ;_ &quot;$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164" fontId="5" fillId="2" borderId="2" xfId="1" applyNumberFormat="1" applyFont="1" applyFill="1" applyBorder="1"/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8" fontId="7" fillId="0" borderId="0" xfId="0" applyNumberFormat="1" applyFont="1" applyAlignment="1">
      <alignment horizontal="center"/>
    </xf>
    <xf numFmtId="0" fontId="9" fillId="0" borderId="0" xfId="0" applyFont="1"/>
    <xf numFmtId="44" fontId="10" fillId="5" borderId="2" xfId="0" applyNumberFormat="1" applyFont="1" applyFill="1" applyBorder="1"/>
    <xf numFmtId="0" fontId="5" fillId="0" borderId="2" xfId="0" applyFont="1" applyBorder="1" applyAlignment="1">
      <alignment horizontal="center" vertical="center"/>
    </xf>
    <xf numFmtId="166" fontId="5" fillId="0" borderId="2" xfId="0" applyNumberFormat="1" applyFont="1" applyBorder="1"/>
    <xf numFmtId="0" fontId="10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66" fontId="2" fillId="0" borderId="2" xfId="2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8" fontId="7" fillId="2" borderId="4" xfId="0" applyNumberFormat="1" applyFont="1" applyFill="1" applyBorder="1" applyAlignment="1">
      <alignment horizontal="center"/>
    </xf>
    <xf numFmtId="8" fontId="7" fillId="2" borderId="7" xfId="0" applyNumberFormat="1" applyFont="1" applyFill="1" applyBorder="1" applyAlignment="1">
      <alignment horizontal="center"/>
    </xf>
    <xf numFmtId="8" fontId="7" fillId="2" borderId="8" xfId="0" applyNumberFormat="1" applyFont="1" applyFill="1" applyBorder="1" applyAlignment="1">
      <alignment horizontal="center"/>
    </xf>
    <xf numFmtId="8" fontId="7" fillId="0" borderId="4" xfId="0" applyNumberFormat="1" applyFont="1" applyBorder="1" applyAlignment="1">
      <alignment horizontal="center"/>
    </xf>
    <xf numFmtId="8" fontId="7" fillId="0" borderId="7" xfId="0" applyNumberFormat="1" applyFont="1" applyBorder="1" applyAlignment="1">
      <alignment horizontal="center"/>
    </xf>
    <xf numFmtId="8" fontId="7" fillId="0" borderId="8" xfId="0" applyNumberFormat="1" applyFont="1" applyBorder="1" applyAlignment="1">
      <alignment horizontal="center"/>
    </xf>
    <xf numFmtId="8" fontId="6" fillId="0" borderId="4" xfId="0" applyNumberFormat="1" applyFont="1" applyBorder="1" applyAlignment="1">
      <alignment horizontal="center"/>
    </xf>
    <xf numFmtId="8" fontId="6" fillId="0" borderId="7" xfId="0" applyNumberFormat="1" applyFont="1" applyBorder="1" applyAlignment="1">
      <alignment horizontal="center"/>
    </xf>
    <xf numFmtId="8" fontId="6" fillId="0" borderId="8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/>
  </cellXfs>
  <cellStyles count="13">
    <cellStyle name="Millares" xfId="1" builtinId="3"/>
    <cellStyle name="Millares [0] 2" xfId="6" xr:uid="{D45F5FD5-E360-44B2-9349-BB260D084681}"/>
    <cellStyle name="Millares 2" xfId="9" xr:uid="{258689CB-D991-423B-B5BD-A5A636B06414}"/>
    <cellStyle name="Millares 3" xfId="11" xr:uid="{0E41F08C-75E0-4E4F-A81B-2B5755EBEAB1}"/>
    <cellStyle name="Millares 4" xfId="3" xr:uid="{8BCDA86B-E1A2-4CA4-B01E-51ECD2B852E1}"/>
    <cellStyle name="Moneda" xfId="2" builtinId="4"/>
    <cellStyle name="Moneda [0] 2" xfId="8" xr:uid="{C26A8AC3-7600-42EA-AA91-341523FD88B1}"/>
    <cellStyle name="Moneda 2" xfId="7" xr:uid="{71D6B488-A365-4472-8079-41265511CCA9}"/>
    <cellStyle name="Moneda 3" xfId="10" xr:uid="{61155606-8A75-4F85-93B9-0D361E770C68}"/>
    <cellStyle name="Moneda 4" xfId="12" xr:uid="{2C448203-C344-465E-A212-D33BCB45BECD}"/>
    <cellStyle name="Moneda 5" xfId="4" xr:uid="{803DDB03-02FB-4ECA-AF8E-5EC3BA3CA0D0}"/>
    <cellStyle name="Normal" xfId="0" builtinId="0"/>
    <cellStyle name="Normal 2" xfId="5" xr:uid="{6DA13D8C-BA40-4238-98DC-24FB13437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0</xdr:rowOff>
    </xdr:from>
    <xdr:to>
      <xdr:col>5</xdr:col>
      <xdr:colOff>294561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1CC-0E93-4BA0-8F67-2F966767A2CF}">
  <dimension ref="B1:N66"/>
  <sheetViews>
    <sheetView tabSelected="1" workbookViewId="0">
      <selection activeCell="F40" sqref="F40"/>
    </sheetView>
  </sheetViews>
  <sheetFormatPr baseColWidth="10" defaultColWidth="11.42578125" defaultRowHeight="15" x14ac:dyDescent="0.25"/>
  <cols>
    <col min="5" max="5" width="15.28515625" customWidth="1"/>
    <col min="6" max="6" width="18.42578125" customWidth="1"/>
    <col min="13" max="13" width="30.5703125" customWidth="1"/>
  </cols>
  <sheetData>
    <row r="1" spans="2:14" x14ac:dyDescent="0.25">
      <c r="B1" s="1"/>
      <c r="C1" s="1"/>
      <c r="D1" s="1"/>
      <c r="E1" s="1"/>
      <c r="F1" s="1"/>
      <c r="G1" s="1"/>
    </row>
    <row r="2" spans="2:14" x14ac:dyDescent="0.25">
      <c r="B2" s="1"/>
      <c r="C2" s="1"/>
      <c r="D2" s="1"/>
      <c r="E2" s="1"/>
      <c r="F2" s="1"/>
      <c r="G2" s="1"/>
    </row>
    <row r="3" spans="2:14" x14ac:dyDescent="0.25">
      <c r="B3" s="1"/>
      <c r="C3" s="1"/>
      <c r="D3" s="1"/>
      <c r="E3" s="1"/>
      <c r="F3" s="1"/>
      <c r="G3" s="1"/>
    </row>
    <row r="4" spans="2:14" x14ac:dyDescent="0.25">
      <c r="B4" s="1"/>
      <c r="C4" s="1"/>
      <c r="D4" s="1"/>
      <c r="E4" s="1"/>
      <c r="F4" s="1"/>
      <c r="G4" s="1"/>
    </row>
    <row r="5" spans="2:14" ht="15" customHeight="1" x14ac:dyDescent="0.25">
      <c r="B5" s="35" t="s">
        <v>0</v>
      </c>
      <c r="C5" s="35"/>
      <c r="D5" s="35"/>
      <c r="E5" s="35"/>
      <c r="F5" s="35"/>
      <c r="G5" s="1"/>
      <c r="I5" s="33" t="s">
        <v>29</v>
      </c>
      <c r="J5" s="33"/>
      <c r="K5" s="33"/>
      <c r="L5" s="33"/>
      <c r="M5" s="33"/>
    </row>
    <row r="6" spans="2:14" x14ac:dyDescent="0.25">
      <c r="B6" s="2" t="s">
        <v>1</v>
      </c>
      <c r="C6" s="2" t="s">
        <v>2</v>
      </c>
      <c r="D6" s="2" t="s">
        <v>3</v>
      </c>
      <c r="E6" s="2" t="s">
        <v>4</v>
      </c>
      <c r="F6" s="3" t="s">
        <v>5</v>
      </c>
      <c r="G6" s="1"/>
      <c r="I6" s="33"/>
      <c r="J6" s="33"/>
      <c r="K6" s="33"/>
      <c r="L6" s="33"/>
      <c r="M6" s="33"/>
    </row>
    <row r="7" spans="2:14" x14ac:dyDescent="0.25">
      <c r="B7" s="4">
        <v>44470</v>
      </c>
      <c r="C7" s="4">
        <v>44561</v>
      </c>
      <c r="D7" s="5">
        <v>3995336</v>
      </c>
      <c r="E7" s="5">
        <f t="shared" ref="E7:E8" si="0">DAYS360(B7,C7)+1</f>
        <v>91</v>
      </c>
      <c r="F7" s="6">
        <f t="shared" ref="F7:F8" si="1">(D7*E7)/360</f>
        <v>1009932.1555555556</v>
      </c>
      <c r="G7" s="1"/>
      <c r="I7" s="33"/>
      <c r="J7" s="33"/>
      <c r="K7" s="33"/>
      <c r="L7" s="33"/>
      <c r="M7" s="33"/>
    </row>
    <row r="8" spans="2:14" x14ac:dyDescent="0.25">
      <c r="B8" s="4">
        <v>44562</v>
      </c>
      <c r="C8" s="4">
        <v>44650</v>
      </c>
      <c r="D8" s="5">
        <v>3995336</v>
      </c>
      <c r="E8" s="5">
        <f t="shared" si="0"/>
        <v>90</v>
      </c>
      <c r="F8" s="6">
        <f t="shared" si="1"/>
        <v>998834</v>
      </c>
      <c r="G8" s="1"/>
      <c r="I8" s="33"/>
      <c r="J8" s="33"/>
      <c r="K8" s="33"/>
      <c r="L8" s="33"/>
      <c r="M8" s="33"/>
    </row>
    <row r="9" spans="2:14" ht="15" customHeight="1" x14ac:dyDescent="0.25">
      <c r="B9" s="29" t="s">
        <v>6</v>
      </c>
      <c r="C9" s="29"/>
      <c r="D9" s="29"/>
      <c r="E9" s="29"/>
      <c r="F9" s="7">
        <f>SUM(F7:F8)</f>
        <v>2008766.1555555556</v>
      </c>
      <c r="G9" s="1"/>
      <c r="I9" s="33"/>
      <c r="J9" s="33"/>
      <c r="K9" s="33"/>
      <c r="L9" s="33"/>
      <c r="M9" s="33"/>
    </row>
    <row r="10" spans="2:14" x14ac:dyDescent="0.25">
      <c r="G10" s="1"/>
      <c r="I10" s="33"/>
      <c r="J10" s="33"/>
      <c r="K10" s="33"/>
      <c r="L10" s="33"/>
      <c r="M10" s="33"/>
    </row>
    <row r="11" spans="2:14" x14ac:dyDescent="0.25">
      <c r="B11" s="2" t="s">
        <v>1</v>
      </c>
      <c r="C11" s="2" t="s">
        <v>2</v>
      </c>
      <c r="D11" s="2" t="s">
        <v>3</v>
      </c>
      <c r="E11" s="2" t="s">
        <v>4</v>
      </c>
      <c r="F11" s="3" t="s">
        <v>7</v>
      </c>
      <c r="G11" s="1"/>
      <c r="I11" s="33"/>
      <c r="J11" s="33"/>
      <c r="K11" s="33"/>
      <c r="L11" s="33"/>
      <c r="M11" s="33"/>
    </row>
    <row r="12" spans="2:14" x14ac:dyDescent="0.25">
      <c r="B12" s="4">
        <v>44470</v>
      </c>
      <c r="C12" s="4">
        <v>44561</v>
      </c>
      <c r="D12" s="5">
        <v>3995336</v>
      </c>
      <c r="E12" s="5">
        <f t="shared" ref="E12:E13" si="2">DAYS360(B12,C12)+1</f>
        <v>91</v>
      </c>
      <c r="F12" s="6">
        <f t="shared" ref="F12:F13" si="3">(D12*E12)/360</f>
        <v>1009932.1555555556</v>
      </c>
      <c r="G12" s="1"/>
      <c r="I12" s="33"/>
      <c r="J12" s="33"/>
      <c r="K12" s="33"/>
      <c r="L12" s="33"/>
      <c r="M12" s="33"/>
    </row>
    <row r="13" spans="2:14" x14ac:dyDescent="0.25">
      <c r="B13" s="4">
        <v>44562</v>
      </c>
      <c r="C13" s="4">
        <v>44650</v>
      </c>
      <c r="D13" s="5">
        <v>3995336</v>
      </c>
      <c r="E13" s="5">
        <f t="shared" si="2"/>
        <v>90</v>
      </c>
      <c r="F13" s="6">
        <f t="shared" si="3"/>
        <v>998834</v>
      </c>
      <c r="G13" s="1"/>
      <c r="I13" s="33"/>
      <c r="J13" s="33"/>
      <c r="K13" s="33"/>
      <c r="L13" s="33"/>
      <c r="M13" s="33"/>
    </row>
    <row r="14" spans="2:14" x14ac:dyDescent="0.25">
      <c r="B14" s="29" t="s">
        <v>6</v>
      </c>
      <c r="C14" s="29"/>
      <c r="D14" s="29"/>
      <c r="E14" s="29"/>
      <c r="F14" s="7">
        <f>SUM(F12:F13)</f>
        <v>2008766.1555555556</v>
      </c>
      <c r="G14" s="1"/>
      <c r="I14" s="33"/>
      <c r="J14" s="33"/>
      <c r="K14" s="33"/>
      <c r="L14" s="33"/>
      <c r="M14" s="33"/>
    </row>
    <row r="15" spans="2:14" x14ac:dyDescent="0.25">
      <c r="G15" s="1"/>
    </row>
    <row r="16" spans="2:14" x14ac:dyDescent="0.25">
      <c r="B16" s="2" t="s">
        <v>1</v>
      </c>
      <c r="C16" s="2" t="s">
        <v>2</v>
      </c>
      <c r="D16" s="2" t="s">
        <v>7</v>
      </c>
      <c r="E16" s="2" t="s">
        <v>4</v>
      </c>
      <c r="F16" s="3" t="s">
        <v>8</v>
      </c>
      <c r="G16" s="1"/>
      <c r="H16" s="51"/>
      <c r="I16" s="50"/>
      <c r="J16" s="50"/>
      <c r="K16" s="50"/>
      <c r="L16" s="50"/>
      <c r="M16" s="50"/>
      <c r="N16" s="51"/>
    </row>
    <row r="17" spans="2:14" x14ac:dyDescent="0.25">
      <c r="B17" s="4">
        <v>44470</v>
      </c>
      <c r="C17" s="4">
        <v>44561</v>
      </c>
      <c r="D17" s="6">
        <v>1009932.1555555556</v>
      </c>
      <c r="E17" s="5">
        <f t="shared" ref="E17:E18" si="4">DAYS360(B17,C17)+1</f>
        <v>91</v>
      </c>
      <c r="F17" s="5">
        <f t="shared" ref="F17:F18" si="5">(D17*E17*0.12)/360</f>
        <v>30634.608718518521</v>
      </c>
      <c r="G17" s="1"/>
      <c r="H17" s="51"/>
      <c r="I17" s="50"/>
      <c r="J17" s="50"/>
      <c r="K17" s="50"/>
      <c r="L17" s="50"/>
      <c r="M17" s="50"/>
      <c r="N17" s="51"/>
    </row>
    <row r="18" spans="2:14" x14ac:dyDescent="0.25">
      <c r="B18" s="4">
        <v>44562</v>
      </c>
      <c r="C18" s="4">
        <v>44650</v>
      </c>
      <c r="D18" s="6">
        <v>998834</v>
      </c>
      <c r="E18" s="5">
        <f t="shared" si="4"/>
        <v>90</v>
      </c>
      <c r="F18" s="5">
        <f t="shared" si="5"/>
        <v>29965.019999999997</v>
      </c>
      <c r="G18" s="1"/>
      <c r="H18" s="51"/>
      <c r="I18" s="50"/>
      <c r="J18" s="50"/>
      <c r="K18" s="50"/>
      <c r="L18" s="50"/>
      <c r="M18" s="50"/>
      <c r="N18" s="51"/>
    </row>
    <row r="19" spans="2:14" x14ac:dyDescent="0.25">
      <c r="B19" s="29" t="s">
        <v>6</v>
      </c>
      <c r="C19" s="29"/>
      <c r="D19" s="29"/>
      <c r="E19" s="29"/>
      <c r="F19" s="7">
        <f>SUM(F17:F18)</f>
        <v>60599.628718518521</v>
      </c>
      <c r="H19" s="51"/>
      <c r="I19" s="50"/>
      <c r="J19" s="50"/>
      <c r="K19" s="50"/>
      <c r="L19" s="50"/>
      <c r="M19" s="50"/>
      <c r="N19" s="51"/>
    </row>
    <row r="20" spans="2:14" x14ac:dyDescent="0.25">
      <c r="H20" s="51"/>
      <c r="I20" s="50"/>
      <c r="J20" s="50"/>
      <c r="K20" s="50"/>
      <c r="L20" s="50"/>
      <c r="M20" s="50"/>
      <c r="N20" s="51"/>
    </row>
    <row r="21" spans="2:14" x14ac:dyDescent="0.25">
      <c r="B21" s="2" t="s">
        <v>1</v>
      </c>
      <c r="C21" s="2" t="s">
        <v>2</v>
      </c>
      <c r="D21" s="2" t="s">
        <v>3</v>
      </c>
      <c r="E21" s="2" t="s">
        <v>4</v>
      </c>
      <c r="F21" s="3" t="s">
        <v>9</v>
      </c>
      <c r="H21" s="51"/>
      <c r="I21" s="51"/>
      <c r="J21" s="51"/>
      <c r="K21" s="51"/>
      <c r="L21" s="51"/>
      <c r="M21" s="51"/>
      <c r="N21" s="51"/>
    </row>
    <row r="22" spans="2:14" x14ac:dyDescent="0.25">
      <c r="B22" s="4">
        <v>44470</v>
      </c>
      <c r="C22" s="4">
        <v>44650</v>
      </c>
      <c r="D22" s="5">
        <v>3995336</v>
      </c>
      <c r="E22" s="5">
        <f t="shared" ref="E22" si="6">DAYS360(B22,C22)+1</f>
        <v>180</v>
      </c>
      <c r="F22" s="5">
        <f>(D22*E22)/720</f>
        <v>998834</v>
      </c>
    </row>
    <row r="23" spans="2:14" x14ac:dyDescent="0.25">
      <c r="B23" s="29" t="s">
        <v>6</v>
      </c>
      <c r="C23" s="29"/>
      <c r="D23" s="29"/>
      <c r="E23" s="29"/>
      <c r="F23" s="7">
        <f>SUM(F22)</f>
        <v>998834</v>
      </c>
    </row>
    <row r="25" spans="2:14" x14ac:dyDescent="0.25">
      <c r="B25" s="47" t="s">
        <v>10</v>
      </c>
      <c r="C25" s="48"/>
      <c r="D25" s="48"/>
      <c r="E25" s="48"/>
      <c r="F25" s="48"/>
      <c r="G25" s="48"/>
      <c r="H25" s="48"/>
      <c r="I25" s="49"/>
    </row>
    <row r="26" spans="2:14" x14ac:dyDescent="0.25">
      <c r="B26" s="34"/>
      <c r="C26" s="34"/>
      <c r="D26" s="34"/>
      <c r="E26" s="8" t="s">
        <v>11</v>
      </c>
      <c r="F26" s="8" t="s">
        <v>12</v>
      </c>
      <c r="G26" s="8" t="s">
        <v>13</v>
      </c>
      <c r="H26" s="45" t="s">
        <v>14</v>
      </c>
      <c r="I26" s="46"/>
    </row>
    <row r="27" spans="2:14" x14ac:dyDescent="0.25">
      <c r="B27" s="27" t="s">
        <v>15</v>
      </c>
      <c r="C27" s="27"/>
      <c r="D27" s="27"/>
      <c r="E27" s="9">
        <v>2022</v>
      </c>
      <c r="F27" s="9">
        <v>3</v>
      </c>
      <c r="G27" s="10">
        <v>30</v>
      </c>
      <c r="H27" s="11" t="s">
        <v>16</v>
      </c>
      <c r="I27" s="12" t="s">
        <v>17</v>
      </c>
    </row>
    <row r="28" spans="2:14" x14ac:dyDescent="0.25">
      <c r="B28" s="27" t="s">
        <v>18</v>
      </c>
      <c r="C28" s="27"/>
      <c r="D28" s="27"/>
      <c r="E28" s="13">
        <v>2021</v>
      </c>
      <c r="F28" s="13">
        <v>10</v>
      </c>
      <c r="G28" s="14">
        <v>1</v>
      </c>
      <c r="H28" s="15">
        <f>(E27-E28)*360+(F27-F28)*30+(G27-G28+1)</f>
        <v>180</v>
      </c>
      <c r="I28" s="16">
        <f>H28/360</f>
        <v>0.5</v>
      </c>
    </row>
    <row r="29" spans="2:14" x14ac:dyDescent="0.25">
      <c r="B29" s="27" t="s">
        <v>19</v>
      </c>
      <c r="C29" s="27"/>
      <c r="D29" s="27"/>
      <c r="E29" s="42">
        <v>3995336</v>
      </c>
      <c r="F29" s="43"/>
      <c r="G29" s="43"/>
      <c r="H29" s="43"/>
      <c r="I29" s="44"/>
    </row>
    <row r="30" spans="2:14" x14ac:dyDescent="0.25">
      <c r="B30" s="27" t="s">
        <v>20</v>
      </c>
      <c r="C30" s="27"/>
      <c r="D30" s="27"/>
      <c r="E30" s="39">
        <f>E29/30</f>
        <v>133177.86666666667</v>
      </c>
      <c r="F30" s="40"/>
      <c r="G30" s="40"/>
      <c r="H30" s="40"/>
      <c r="I30" s="41"/>
    </row>
    <row r="31" spans="2:14" x14ac:dyDescent="0.25">
      <c r="B31" s="27" t="s">
        <v>21</v>
      </c>
      <c r="C31" s="27"/>
      <c r="D31" s="27"/>
      <c r="E31" s="39">
        <f>E29</f>
        <v>3995336</v>
      </c>
      <c r="F31" s="40"/>
      <c r="G31" s="40"/>
      <c r="H31" s="40"/>
      <c r="I31" s="41"/>
    </row>
    <row r="32" spans="2:14" x14ac:dyDescent="0.25">
      <c r="B32" s="27" t="s">
        <v>22</v>
      </c>
      <c r="C32" s="27"/>
      <c r="D32" s="27"/>
      <c r="E32" s="17">
        <v>0</v>
      </c>
      <c r="F32" s="39">
        <f>E32*20*E30</f>
        <v>0</v>
      </c>
      <c r="G32" s="40"/>
      <c r="H32" s="40"/>
      <c r="I32" s="41"/>
    </row>
    <row r="33" spans="2:9" x14ac:dyDescent="0.25">
      <c r="B33" s="28" t="s">
        <v>23</v>
      </c>
      <c r="C33" s="28"/>
      <c r="D33" s="28"/>
      <c r="E33" s="18"/>
      <c r="F33" s="36">
        <f>E31+F32</f>
        <v>3995336</v>
      </c>
      <c r="G33" s="37"/>
      <c r="H33" s="37"/>
      <c r="I33" s="38"/>
    </row>
    <row r="35" spans="2:9" x14ac:dyDescent="0.25">
      <c r="B35" s="29" t="s">
        <v>24</v>
      </c>
      <c r="C35" s="29"/>
      <c r="D35" s="29"/>
      <c r="E35" s="29"/>
      <c r="F35" s="29"/>
    </row>
    <row r="36" spans="2:9" x14ac:dyDescent="0.25">
      <c r="B36" s="30" t="s">
        <v>25</v>
      </c>
      <c r="C36" s="30"/>
      <c r="D36" s="30" t="s">
        <v>26</v>
      </c>
      <c r="E36" s="30"/>
      <c r="F36" s="24" t="s">
        <v>27</v>
      </c>
    </row>
    <row r="37" spans="2:9" x14ac:dyDescent="0.25">
      <c r="B37" s="31">
        <f>E30</f>
        <v>133177.86666666667</v>
      </c>
      <c r="C37" s="31"/>
      <c r="D37" s="32">
        <v>720</v>
      </c>
      <c r="E37" s="32"/>
      <c r="F37" s="25">
        <f>B37*D37</f>
        <v>95888064</v>
      </c>
    </row>
    <row r="38" spans="2:9" x14ac:dyDescent="0.25">
      <c r="B38" s="1"/>
      <c r="C38" s="1"/>
      <c r="D38" s="1"/>
      <c r="E38" s="1"/>
      <c r="F38" s="1"/>
    </row>
    <row r="39" spans="2:9" x14ac:dyDescent="0.25">
      <c r="B39" s="26" t="s">
        <v>28</v>
      </c>
      <c r="C39" s="26"/>
      <c r="D39" s="26"/>
      <c r="E39" s="26"/>
      <c r="F39" s="23">
        <f>F9+F14+F19+F23+F33+F37</f>
        <v>104960365.93982963</v>
      </c>
    </row>
    <row r="63" spans="2:7" x14ac:dyDescent="0.25">
      <c r="B63" s="19"/>
      <c r="C63" s="19"/>
      <c r="D63" s="19"/>
      <c r="E63" s="20"/>
      <c r="F63" s="21"/>
      <c r="G63" s="1"/>
    </row>
    <row r="64" spans="2:7" x14ac:dyDescent="0.25">
      <c r="B64" s="22"/>
      <c r="C64" s="22"/>
      <c r="D64" s="22"/>
      <c r="E64" s="22"/>
      <c r="F64" s="22"/>
      <c r="G64" s="1"/>
    </row>
    <row r="65" spans="7:7" x14ac:dyDescent="0.25">
      <c r="G65" s="1"/>
    </row>
    <row r="66" spans="7:7" x14ac:dyDescent="0.25">
      <c r="G66" s="1"/>
    </row>
  </sheetData>
  <mergeCells count="27">
    <mergeCell ref="F32:I32"/>
    <mergeCell ref="F33:I33"/>
    <mergeCell ref="I5:M14"/>
    <mergeCell ref="H26:I26"/>
    <mergeCell ref="B25:I25"/>
    <mergeCell ref="B26:D26"/>
    <mergeCell ref="B5:F5"/>
    <mergeCell ref="B14:E14"/>
    <mergeCell ref="B9:E9"/>
    <mergeCell ref="B19:E19"/>
    <mergeCell ref="B23:E23"/>
    <mergeCell ref="B39:E39"/>
    <mergeCell ref="B31:D31"/>
    <mergeCell ref="B32:D32"/>
    <mergeCell ref="B33:D33"/>
    <mergeCell ref="B27:D27"/>
    <mergeCell ref="B28:D28"/>
    <mergeCell ref="B29:D29"/>
    <mergeCell ref="B30:D30"/>
    <mergeCell ref="B35:F35"/>
    <mergeCell ref="B36:C36"/>
    <mergeCell ref="D36:E36"/>
    <mergeCell ref="B37:C37"/>
    <mergeCell ref="D37:E37"/>
    <mergeCell ref="E29:I29"/>
    <mergeCell ref="E30:I30"/>
    <mergeCell ref="E31:I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Daniela q</cp:lastModifiedBy>
  <cp:revision/>
  <dcterms:created xsi:type="dcterms:W3CDTF">2023-10-14T16:33:41Z</dcterms:created>
  <dcterms:modified xsi:type="dcterms:W3CDTF">2024-01-27T16:00:05Z</dcterms:modified>
  <cp:category/>
  <cp:contentStatus/>
</cp:coreProperties>
</file>