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avidia\Downloads\"/>
    </mc:Choice>
  </mc:AlternateContent>
  <xr:revisionPtr revIDLastSave="0" documentId="8_{7F69B870-20AF-46BC-8477-2E79AE1F2A53}" xr6:coauthVersionLast="47" xr6:coauthVersionMax="47" xr10:uidLastSave="{00000000-0000-0000-0000-000000000000}"/>
  <bookViews>
    <workbookView xWindow="2340" yWindow="600" windowWidth="18120" windowHeight="10920" xr2:uid="{BF4BEB57-6350-4739-9F27-0B1F9F0531C5}"/>
  </bookViews>
  <sheets>
    <sheet name="15552-1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1" l="1"/>
  <c r="K29" i="1" s="1"/>
  <c r="H27" i="1" s="1"/>
  <c r="H30" i="1" s="1"/>
  <c r="C29" i="1"/>
  <c r="J21" i="1"/>
  <c r="K21" i="1" s="1"/>
  <c r="D21" i="1"/>
  <c r="K20" i="1"/>
  <c r="H18" i="1" s="1"/>
  <c r="H22" i="1" s="1"/>
  <c r="M18" i="1"/>
  <c r="C18" i="1"/>
  <c r="E10" i="1"/>
  <c r="E9" i="1"/>
  <c r="C8" i="1"/>
  <c r="D20" i="1" s="1"/>
  <c r="C22" i="1" l="1"/>
  <c r="C26" i="1" s="1"/>
  <c r="D18" i="1"/>
  <c r="C21" i="1"/>
  <c r="C19" i="1"/>
  <c r="C17" i="1"/>
  <c r="C20" i="1"/>
  <c r="D17" i="1"/>
  <c r="D22" i="1" l="1"/>
  <c r="C27" i="1" s="1"/>
  <c r="C28" i="1" s="1"/>
  <c r="D19" i="1"/>
</calcChain>
</file>

<file path=xl/sharedStrings.xml><?xml version="1.0" encoding="utf-8"?>
<sst xmlns="http://schemas.openxmlformats.org/spreadsheetml/2006/main" count="53" uniqueCount="43">
  <si>
    <t>ELA VALENTINA GAVIRIA BASTIDAS</t>
  </si>
  <si>
    <t>03CU046545</t>
  </si>
  <si>
    <t>Fecha siniestro</t>
  </si>
  <si>
    <t>Fecha reclamo</t>
  </si>
  <si>
    <t>Fecha de notificación</t>
  </si>
  <si>
    <t>Salario</t>
  </si>
  <si>
    <t>Salario pretendido</t>
  </si>
  <si>
    <t>Diferencia salarial</t>
  </si>
  <si>
    <t>Aseguradora</t>
  </si>
  <si>
    <t>Tomador</t>
  </si>
  <si>
    <t>Inicio Vigencia</t>
  </si>
  <si>
    <t>Finalizo Vigencia (Sin los tres años)</t>
  </si>
  <si>
    <t>Extremos laborales</t>
  </si>
  <si>
    <t>Seguros del Estado S.A.</t>
  </si>
  <si>
    <t>Colaboramos Cali Ltda</t>
  </si>
  <si>
    <t>Vigencia de la póliza</t>
  </si>
  <si>
    <t>Seguros Confianza S.A.</t>
  </si>
  <si>
    <t>Colaboramos MAGS S.A.S.</t>
  </si>
  <si>
    <t>Pretensión</t>
  </si>
  <si>
    <t>Contrato realidad</t>
  </si>
  <si>
    <t>Solidaria de Colombia</t>
  </si>
  <si>
    <t>Tipo de contrato</t>
  </si>
  <si>
    <t>Obra o Labor</t>
  </si>
  <si>
    <t>Cargo</t>
  </si>
  <si>
    <t>Operaria de producción</t>
  </si>
  <si>
    <t>Pretensiones</t>
  </si>
  <si>
    <t>Indemnización Despido sin justa causa</t>
  </si>
  <si>
    <t>Indemnización art. 26</t>
  </si>
  <si>
    <t xml:space="preserve">Cesantias </t>
  </si>
  <si>
    <t>No. Días de indemnización</t>
  </si>
  <si>
    <t xml:space="preserve">Intereses cesantias </t>
  </si>
  <si>
    <t>1 año</t>
  </si>
  <si>
    <t>Prima</t>
  </si>
  <si>
    <t>11 años</t>
  </si>
  <si>
    <t>Vacaciones</t>
  </si>
  <si>
    <t>12 años</t>
  </si>
  <si>
    <t>Valor indemnización</t>
  </si>
  <si>
    <t>Concepto</t>
  </si>
  <si>
    <t>Propia</t>
  </si>
  <si>
    <t>PML</t>
  </si>
  <si>
    <t>Base Honorarios</t>
  </si>
  <si>
    <t>Honorarios</t>
  </si>
  <si>
    <t>2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</si>
</sst>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  <numFmt numFmtId="165" formatCode="_(&quot;$&quot;\ * #,##0_);_(&quot;$&quot;\ * \(#,##0\);_(&quot;$&quot;\ 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0" fillId="2" borderId="0" xfId="0" applyFill="1"/>
    <xf numFmtId="0" fontId="0" fillId="2" borderId="1" xfId="0" applyFill="1" applyBorder="1"/>
    <xf numFmtId="14" fontId="0" fillId="2" borderId="1" xfId="0" applyNumberFormat="1" applyFill="1" applyBorder="1"/>
    <xf numFmtId="0" fontId="0" fillId="0" borderId="1" xfId="0" applyBorder="1"/>
    <xf numFmtId="0" fontId="0" fillId="0" borderId="2" xfId="0" applyBorder="1"/>
    <xf numFmtId="164" fontId="0" fillId="0" borderId="1" xfId="1" applyNumberFormat="1" applyFont="1" applyBorder="1"/>
    <xf numFmtId="164" fontId="0" fillId="0" borderId="3" xfId="1" applyNumberFormat="1" applyFont="1" applyBorder="1"/>
    <xf numFmtId="0" fontId="3" fillId="0" borderId="1" xfId="0" applyFont="1" applyBorder="1"/>
    <xf numFmtId="14" fontId="0" fillId="0" borderId="1" xfId="1" applyNumberFormat="1" applyFont="1" applyBorder="1"/>
    <xf numFmtId="14" fontId="0" fillId="0" borderId="1" xfId="0" applyNumberFormat="1" applyBorder="1"/>
    <xf numFmtId="0" fontId="0" fillId="0" borderId="1" xfId="1" applyNumberFormat="1" applyFont="1" applyBorder="1"/>
    <xf numFmtId="0" fontId="0" fillId="0" borderId="0" xfId="1" applyNumberFormat="1" applyFont="1" applyBorder="1"/>
    <xf numFmtId="0" fontId="0" fillId="0" borderId="4" xfId="1" applyNumberFormat="1" applyFont="1" applyBorder="1"/>
    <xf numFmtId="0" fontId="0" fillId="0" borderId="4" xfId="0" applyBorder="1" applyAlignment="1">
      <alignment wrapText="1"/>
    </xf>
    <xf numFmtId="14" fontId="0" fillId="0" borderId="0" xfId="0" applyNumberFormat="1"/>
    <xf numFmtId="164" fontId="0" fillId="0" borderId="1" xfId="0" applyNumberFormat="1" applyBorder="1"/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0" xfId="0" applyNumberFormat="1"/>
    <xf numFmtId="0" fontId="0" fillId="0" borderId="1" xfId="0" applyBorder="1" applyAlignment="1">
      <alignment horizontal="right"/>
    </xf>
    <xf numFmtId="164" fontId="3" fillId="0" borderId="1" xfId="0" applyNumberFormat="1" applyFont="1" applyBorder="1"/>
    <xf numFmtId="165" fontId="3" fillId="0" borderId="1" xfId="0" applyNumberFormat="1" applyFont="1" applyBorder="1"/>
    <xf numFmtId="164" fontId="3" fillId="0" borderId="2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44" fontId="0" fillId="0" borderId="0" xfId="0" applyNumberFormat="1"/>
    <xf numFmtId="0" fontId="2" fillId="3" borderId="7" xfId="0" applyFont="1" applyFill="1" applyBorder="1"/>
    <xf numFmtId="44" fontId="2" fillId="3" borderId="0" xfId="0" applyNumberFormat="1" applyFont="1" applyFill="1" applyAlignment="1">
      <alignment horizontal="center"/>
    </xf>
    <xf numFmtId="44" fontId="2" fillId="0" borderId="0" xfId="0" applyNumberFormat="1" applyFont="1" applyAlignment="1">
      <alignment horizontal="center"/>
    </xf>
    <xf numFmtId="165" fontId="0" fillId="0" borderId="0" xfId="0" applyNumberFormat="1"/>
    <xf numFmtId="0" fontId="0" fillId="4" borderId="0" xfId="0" applyFill="1"/>
    <xf numFmtId="164" fontId="0" fillId="0" borderId="0" xfId="1" applyNumberFormat="1" applyFont="1"/>
  </cellXfs>
  <cellStyles count="2">
    <cellStyle name="Moneda" xfId="1" builtinId="4"/>
    <cellStyle name="Normal" xfId="0" builtinId="0"/>
  </cellStyles>
  <dxfs count="2">
    <dxf>
      <numFmt numFmtId="165" formatCode="_(&quot;$&quot;\ * #,##0_);_(&quot;$&quot;\ * \(#,##0\);_(&quot;$&quot;\ * &quot;-&quot;??_);_(@_)"/>
    </dxf>
    <dxf>
      <border outline="0">
        <top style="thin">
          <color theme="6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D4F7C78-A79B-432A-BBA2-542C20C696E9}" name="Tabla1" displayName="Tabla1" ref="B25:C29" totalsRowShown="0" tableBorderDxfId="1">
  <autoFilter ref="B25:C29" xr:uid="{C5AEEC1D-7928-4FFB-B51A-C0C8034D8D29}"/>
  <tableColumns count="2">
    <tableColumn id="1" xr3:uid="{E7979DD8-693C-4AA1-9626-FD21CF3D94F6}" name="Concepto"/>
    <tableColumn id="2" xr3:uid="{537CE2DB-F5A2-45D7-A33B-D17BD754007F}" name="Propia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0AED3-56D4-48F6-BDCA-0C75DAE0F64B}">
  <dimension ref="A1:M30"/>
  <sheetViews>
    <sheetView tabSelected="1" topLeftCell="A16" workbookViewId="0">
      <selection activeCell="E31" sqref="E31"/>
    </sheetView>
  </sheetViews>
  <sheetFormatPr baseColWidth="10" defaultRowHeight="15" x14ac:dyDescent="0.25"/>
  <cols>
    <col min="1" max="1" width="32.140625" bestFit="1" customWidth="1"/>
    <col min="2" max="2" width="20" bestFit="1" customWidth="1"/>
    <col min="3" max="3" width="21.42578125" customWidth="1"/>
    <col min="4" max="4" width="18.42578125" customWidth="1"/>
    <col min="7" max="7" width="24.5703125" bestFit="1" customWidth="1"/>
    <col min="9" max="9" width="14" customWidth="1"/>
    <col min="13" max="13" width="12" bestFit="1" customWidth="1"/>
  </cols>
  <sheetData>
    <row r="1" spans="1:10" x14ac:dyDescent="0.25">
      <c r="A1" s="1" t="s">
        <v>0</v>
      </c>
    </row>
    <row r="2" spans="1:10" x14ac:dyDescent="0.25">
      <c r="A2" s="2" t="s">
        <v>1</v>
      </c>
    </row>
    <row r="3" spans="1:10" x14ac:dyDescent="0.25">
      <c r="G3" s="3" t="s">
        <v>2</v>
      </c>
      <c r="H3" s="4">
        <v>42620</v>
      </c>
    </row>
    <row r="4" spans="1:10" x14ac:dyDescent="0.25">
      <c r="G4" s="3" t="s">
        <v>3</v>
      </c>
      <c r="H4" s="4">
        <v>44963</v>
      </c>
    </row>
    <row r="5" spans="1:10" x14ac:dyDescent="0.25">
      <c r="C5" s="5"/>
      <c r="G5" s="3" t="s">
        <v>4</v>
      </c>
      <c r="H5" s="4">
        <v>45197</v>
      </c>
    </row>
    <row r="6" spans="1:10" x14ac:dyDescent="0.25">
      <c r="B6" s="6" t="s">
        <v>5</v>
      </c>
      <c r="C6" s="7">
        <v>919079</v>
      </c>
    </row>
    <row r="7" spans="1:10" x14ac:dyDescent="0.25">
      <c r="B7" s="6" t="s">
        <v>6</v>
      </c>
      <c r="C7" s="7">
        <v>1600000</v>
      </c>
    </row>
    <row r="8" spans="1:10" x14ac:dyDescent="0.25">
      <c r="B8" s="6" t="s">
        <v>7</v>
      </c>
      <c r="C8" s="8">
        <f>C7-C6</f>
        <v>680921</v>
      </c>
      <c r="G8" s="9" t="s">
        <v>8</v>
      </c>
      <c r="H8" s="9" t="s">
        <v>9</v>
      </c>
      <c r="I8" s="9" t="s">
        <v>10</v>
      </c>
      <c r="J8" s="9" t="s">
        <v>11</v>
      </c>
    </row>
    <row r="9" spans="1:10" x14ac:dyDescent="0.25">
      <c r="B9" s="6" t="s">
        <v>12</v>
      </c>
      <c r="C9" s="10">
        <v>37991</v>
      </c>
      <c r="D9" s="11">
        <v>42620</v>
      </c>
      <c r="E9" s="12">
        <f>DAYS360(C9,D9)+1</f>
        <v>4563</v>
      </c>
      <c r="F9" s="13"/>
      <c r="G9" s="5" t="s">
        <v>13</v>
      </c>
      <c r="H9" s="5" t="s">
        <v>14</v>
      </c>
      <c r="I9" s="11">
        <v>40273</v>
      </c>
      <c r="J9" s="11">
        <v>40638</v>
      </c>
    </row>
    <row r="10" spans="1:10" x14ac:dyDescent="0.25">
      <c r="B10" s="6" t="s">
        <v>15</v>
      </c>
      <c r="C10" s="10">
        <v>40544</v>
      </c>
      <c r="D10" s="11">
        <v>40909</v>
      </c>
      <c r="E10" s="12">
        <f>DAYS360(C10,D10)+1</f>
        <v>361</v>
      </c>
      <c r="G10" s="5" t="s">
        <v>16</v>
      </c>
      <c r="H10" s="5" t="s">
        <v>17</v>
      </c>
      <c r="I10" s="10">
        <v>40544</v>
      </c>
      <c r="J10" s="11">
        <v>40909</v>
      </c>
    </row>
    <row r="11" spans="1:10" x14ac:dyDescent="0.25">
      <c r="B11" s="6" t="s">
        <v>18</v>
      </c>
      <c r="C11" s="14" t="s">
        <v>19</v>
      </c>
      <c r="G11" s="5" t="s">
        <v>20</v>
      </c>
      <c r="H11" s="5" t="s">
        <v>17</v>
      </c>
      <c r="I11" s="11">
        <v>42088</v>
      </c>
      <c r="J11" s="11">
        <v>43677</v>
      </c>
    </row>
    <row r="12" spans="1:10" x14ac:dyDescent="0.25">
      <c r="B12" s="5" t="s">
        <v>21</v>
      </c>
      <c r="C12" s="15" t="s">
        <v>22</v>
      </c>
    </row>
    <row r="13" spans="1:10" x14ac:dyDescent="0.25">
      <c r="B13" s="5" t="s">
        <v>23</v>
      </c>
      <c r="C13" s="5" t="s">
        <v>24</v>
      </c>
    </row>
    <row r="15" spans="1:10" x14ac:dyDescent="0.25">
      <c r="B15" s="1" t="s">
        <v>25</v>
      </c>
    </row>
    <row r="16" spans="1:10" x14ac:dyDescent="0.25">
      <c r="C16" t="s">
        <v>25</v>
      </c>
      <c r="D16" t="s">
        <v>15</v>
      </c>
      <c r="E16" s="16"/>
      <c r="G16" t="s">
        <v>25</v>
      </c>
    </row>
    <row r="17" spans="2:13" x14ac:dyDescent="0.25">
      <c r="C17" s="17">
        <f>(C8/30)*E9</f>
        <v>103568084.09999999</v>
      </c>
      <c r="D17" s="17">
        <f>(C8/30)*E10</f>
        <v>8193749.3666666662</v>
      </c>
      <c r="E17" s="16"/>
      <c r="G17" s="18" t="s">
        <v>26</v>
      </c>
      <c r="H17" s="19"/>
      <c r="I17" s="19"/>
      <c r="J17" s="19"/>
      <c r="K17" s="20"/>
      <c r="M17" t="s">
        <v>27</v>
      </c>
    </row>
    <row r="18" spans="2:13" x14ac:dyDescent="0.25">
      <c r="B18" s="5" t="s">
        <v>28</v>
      </c>
      <c r="C18" s="17">
        <f>C7*E9/360</f>
        <v>20280000</v>
      </c>
      <c r="D18" s="7">
        <f>($C$8)*$E$10/360</f>
        <v>682812.44722222222</v>
      </c>
      <c r="E18" s="16"/>
      <c r="G18" s="5" t="s">
        <v>29</v>
      </c>
      <c r="H18" s="21">
        <f>SUM(K19:K21)</f>
        <v>263.5</v>
      </c>
      <c r="I18" s="22"/>
      <c r="J18" s="22"/>
      <c r="K18" s="23"/>
      <c r="M18" s="24">
        <f>180*(C7/30)</f>
        <v>9600000</v>
      </c>
    </row>
    <row r="19" spans="2:13" x14ac:dyDescent="0.25">
      <c r="B19" s="5" t="s">
        <v>30</v>
      </c>
      <c r="C19" s="17">
        <f>C18*E9*0.12/4680</f>
        <v>2372760</v>
      </c>
      <c r="D19" s="7">
        <f>D18*0.12*E10/720</f>
        <v>41082.548907870369</v>
      </c>
      <c r="G19" s="25" t="s">
        <v>31</v>
      </c>
      <c r="H19" s="11">
        <v>37991</v>
      </c>
      <c r="I19" s="11">
        <v>38356</v>
      </c>
      <c r="J19" s="5">
        <v>360</v>
      </c>
      <c r="K19" s="5">
        <v>30</v>
      </c>
    </row>
    <row r="20" spans="2:13" x14ac:dyDescent="0.25">
      <c r="B20" s="5" t="s">
        <v>32</v>
      </c>
      <c r="C20" s="17">
        <f>C8*E9/360</f>
        <v>8630673.6750000007</v>
      </c>
      <c r="D20" s="7">
        <f>($C$8)*$E$10/360</f>
        <v>682812.44722222222</v>
      </c>
      <c r="G20" s="25" t="s">
        <v>33</v>
      </c>
      <c r="H20" s="11">
        <v>38357</v>
      </c>
      <c r="I20" s="11">
        <v>42373</v>
      </c>
      <c r="J20" s="5">
        <v>360</v>
      </c>
      <c r="K20" s="5">
        <f>IFERROR(J20*20/360,0)*11</f>
        <v>220</v>
      </c>
    </row>
    <row r="21" spans="2:13" x14ac:dyDescent="0.25">
      <c r="B21" s="5" t="s">
        <v>34</v>
      </c>
      <c r="C21" s="17">
        <f>C8*E9/720</f>
        <v>4315336.8375000004</v>
      </c>
      <c r="D21" s="7">
        <f>C8*E10/720</f>
        <v>341406.22361111111</v>
      </c>
      <c r="G21" s="25" t="s">
        <v>35</v>
      </c>
      <c r="H21" s="11">
        <v>42374</v>
      </c>
      <c r="I21" s="11">
        <v>42620</v>
      </c>
      <c r="J21" s="5">
        <f>DAYS360(H21,I21)+1</f>
        <v>243</v>
      </c>
      <c r="K21" s="5">
        <f>IFERROR(J21*20/360,0)</f>
        <v>13.5</v>
      </c>
    </row>
    <row r="22" spans="2:13" x14ac:dyDescent="0.25">
      <c r="C22" s="26">
        <f>SUM(C18:C21)</f>
        <v>35598770.512500003</v>
      </c>
      <c r="D22" s="27">
        <f>SUM(D18:D21)</f>
        <v>1748113.6669634257</v>
      </c>
      <c r="G22" s="9" t="s">
        <v>36</v>
      </c>
      <c r="H22" s="28">
        <f>H18*(C7/30)</f>
        <v>14053333.333333334</v>
      </c>
      <c r="I22" s="29"/>
      <c r="J22" s="29"/>
      <c r="K22" s="30"/>
    </row>
    <row r="23" spans="2:13" x14ac:dyDescent="0.25">
      <c r="C23" s="31"/>
    </row>
    <row r="24" spans="2:13" x14ac:dyDescent="0.25">
      <c r="C24" s="31"/>
    </row>
    <row r="25" spans="2:13" x14ac:dyDescent="0.25">
      <c r="B25" s="32" t="s">
        <v>37</v>
      </c>
      <c r="C25" s="33" t="s">
        <v>38</v>
      </c>
      <c r="D25" s="34"/>
      <c r="G25" t="s">
        <v>15</v>
      </c>
    </row>
    <row r="26" spans="2:13" x14ac:dyDescent="0.25">
      <c r="B26" t="s">
        <v>25</v>
      </c>
      <c r="C26" s="24">
        <f>C22+H22+M18</f>
        <v>59252103.845833339</v>
      </c>
      <c r="D26" s="24"/>
      <c r="G26" s="18" t="s">
        <v>26</v>
      </c>
      <c r="H26" s="19"/>
      <c r="I26" s="19"/>
      <c r="J26" s="19"/>
      <c r="K26" s="20"/>
    </row>
    <row r="27" spans="2:13" x14ac:dyDescent="0.25">
      <c r="B27" t="s">
        <v>39</v>
      </c>
      <c r="C27" s="35">
        <f>D22+H30</f>
        <v>3351076.6299263891</v>
      </c>
      <c r="D27" s="35"/>
      <c r="G27" s="5" t="s">
        <v>29</v>
      </c>
      <c r="H27" s="21">
        <f>SUM(K28:K29)</f>
        <v>30.055555555555557</v>
      </c>
      <c r="I27" s="22"/>
      <c r="J27" s="22"/>
      <c r="K27" s="23"/>
    </row>
    <row r="28" spans="2:13" x14ac:dyDescent="0.25">
      <c r="B28" t="s">
        <v>40</v>
      </c>
      <c r="C28" s="35">
        <f>C27</f>
        <v>3351076.6299263891</v>
      </c>
      <c r="D28" s="35"/>
      <c r="G28" s="25" t="s">
        <v>31</v>
      </c>
      <c r="H28" s="11">
        <v>40544</v>
      </c>
      <c r="I28" s="11">
        <v>40908</v>
      </c>
      <c r="J28" s="5">
        <v>360</v>
      </c>
      <c r="K28" s="5">
        <v>30</v>
      </c>
    </row>
    <row r="29" spans="2:13" x14ac:dyDescent="0.25">
      <c r="B29" s="36" t="s">
        <v>41</v>
      </c>
      <c r="C29" s="37">
        <f>(1160000*4)</f>
        <v>4640000</v>
      </c>
      <c r="D29" s="35"/>
      <c r="G29" s="25" t="s">
        <v>42</v>
      </c>
      <c r="H29" s="11">
        <v>40909</v>
      </c>
      <c r="I29" s="11">
        <v>40909</v>
      </c>
      <c r="J29" s="5">
        <f>DAYS360(H29,I29)+1</f>
        <v>1</v>
      </c>
      <c r="K29" s="5">
        <f>IFERROR(J29*20/360,0)</f>
        <v>5.5555555555555552E-2</v>
      </c>
    </row>
    <row r="30" spans="2:13" x14ac:dyDescent="0.25">
      <c r="D30" s="37"/>
      <c r="G30" s="9" t="s">
        <v>36</v>
      </c>
      <c r="H30" s="28">
        <f>H27*(C7/30)</f>
        <v>1602962.9629629632</v>
      </c>
      <c r="I30" s="29"/>
      <c r="J30" s="29"/>
      <c r="K30" s="30"/>
    </row>
  </sheetData>
  <mergeCells count="6">
    <mergeCell ref="G17:K17"/>
    <mergeCell ref="H18:K18"/>
    <mergeCell ref="H22:K22"/>
    <mergeCell ref="G26:K26"/>
    <mergeCell ref="H27:K27"/>
    <mergeCell ref="H30:K30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15552-13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Paola Gavidia Malaver</dc:creator>
  <cp:lastModifiedBy>Angie Paola Gavidia Malaver</cp:lastModifiedBy>
  <dcterms:created xsi:type="dcterms:W3CDTF">2023-11-22T14:00:23Z</dcterms:created>
  <dcterms:modified xsi:type="dcterms:W3CDTF">2023-11-22T14:00:30Z</dcterms:modified>
</cp:coreProperties>
</file>