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gromero_gha_com_co/Documents/1. CONTESTACIONES/1. RADICADOS/2. SOLIDARIDAD/ELA VALENTINA GAVIRIA BASTIDAS/"/>
    </mc:Choice>
  </mc:AlternateContent>
  <xr:revisionPtr revIDLastSave="0" documentId="13_ncr:1_{A270B319-6801-4923-A7AF-8849413D6CB1}" xr6:coauthVersionLast="47" xr6:coauthVersionMax="47" xr10:uidLastSave="{00000000-0000-0000-0000-000000000000}"/>
  <bookViews>
    <workbookView xWindow="-120" yWindow="-120" windowWidth="24240" windowHeight="13020" activeTab="1" xr2:uid="{69AAD36E-CAFA-43EB-832F-400E58192986}"/>
  </bookViews>
  <sheets>
    <sheet name="LIQ. PRETENSIONES DEMANDA" sheetId="13" r:id="rId1"/>
    <sheet name="PML" sheetId="14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4" l="1"/>
  <c r="E49" i="14"/>
  <c r="E48" i="14"/>
  <c r="H46" i="14"/>
  <c r="I46" i="14" s="1"/>
  <c r="E50" i="14" s="1"/>
  <c r="F50" i="14" s="1"/>
  <c r="F51" i="14" s="1"/>
  <c r="E40" i="14"/>
  <c r="F40" i="14" s="1"/>
  <c r="F41" i="14" s="1"/>
  <c r="E33" i="14"/>
  <c r="E34" i="14"/>
  <c r="E35" i="14"/>
  <c r="E36" i="14"/>
  <c r="E32" i="14"/>
  <c r="E25" i="14"/>
  <c r="F25" i="14" s="1"/>
  <c r="E26" i="14"/>
  <c r="F26" i="14" s="1"/>
  <c r="E27" i="14"/>
  <c r="F27" i="14" s="1"/>
  <c r="E28" i="14"/>
  <c r="F28" i="14" s="1"/>
  <c r="E24" i="14"/>
  <c r="F24" i="14" s="1"/>
  <c r="E17" i="14"/>
  <c r="F17" i="14" s="1"/>
  <c r="E18" i="14"/>
  <c r="F18" i="14" s="1"/>
  <c r="E19" i="14"/>
  <c r="F19" i="14" s="1"/>
  <c r="E20" i="14"/>
  <c r="F20" i="14" s="1"/>
  <c r="E16" i="14"/>
  <c r="F16" i="14" s="1"/>
  <c r="E9" i="14"/>
  <c r="F9" i="14" s="1"/>
  <c r="E10" i="14"/>
  <c r="F10" i="14"/>
  <c r="E11" i="14"/>
  <c r="F11" i="14" s="1"/>
  <c r="E12" i="14"/>
  <c r="F12" i="14"/>
  <c r="E8" i="14"/>
  <c r="F8" i="14" s="1"/>
  <c r="B102" i="13"/>
  <c r="F36" i="14" l="1"/>
  <c r="F29" i="14"/>
  <c r="F32" i="14"/>
  <c r="F35" i="14"/>
  <c r="F13" i="14"/>
  <c r="F21" i="14"/>
  <c r="F34" i="14"/>
  <c r="E95" i="13"/>
  <c r="F95" i="13" s="1"/>
  <c r="E91" i="13"/>
  <c r="F91" i="13" s="1"/>
  <c r="E94" i="13"/>
  <c r="F94" i="13" s="1"/>
  <c r="E96" i="13"/>
  <c r="F96" i="13" s="1"/>
  <c r="E97" i="13"/>
  <c r="F97" i="13" s="1"/>
  <c r="E98" i="13"/>
  <c r="F98" i="13" s="1"/>
  <c r="E93" i="13"/>
  <c r="F93" i="13" s="1"/>
  <c r="E92" i="13"/>
  <c r="F92" i="13" s="1"/>
  <c r="E90" i="13"/>
  <c r="F90" i="13" s="1"/>
  <c r="E89" i="13"/>
  <c r="F89" i="13" s="1"/>
  <c r="E88" i="13"/>
  <c r="F88" i="13" s="1"/>
  <c r="E87" i="13"/>
  <c r="F87" i="13" s="1"/>
  <c r="E81" i="13"/>
  <c r="E80" i="13"/>
  <c r="H78" i="13"/>
  <c r="I78" i="13" s="1"/>
  <c r="E82" i="13" s="1"/>
  <c r="F82" i="13" s="1"/>
  <c r="E72" i="13"/>
  <c r="F72" i="13" s="1"/>
  <c r="F73" i="13" s="1"/>
  <c r="E63" i="13"/>
  <c r="E64" i="13"/>
  <c r="E65" i="13"/>
  <c r="E66" i="13"/>
  <c r="E67" i="13"/>
  <c r="E68" i="13"/>
  <c r="F68" i="13"/>
  <c r="F67" i="13"/>
  <c r="F66" i="13"/>
  <c r="F63" i="13"/>
  <c r="E62" i="13"/>
  <c r="E61" i="13"/>
  <c r="E60" i="13"/>
  <c r="E59" i="13"/>
  <c r="E58" i="13"/>
  <c r="F58" i="13"/>
  <c r="E57" i="13"/>
  <c r="F57" i="13"/>
  <c r="E56" i="13"/>
  <c r="E47" i="13"/>
  <c r="F47" i="13" s="1"/>
  <c r="E48" i="13"/>
  <c r="F48" i="13"/>
  <c r="E49" i="13"/>
  <c r="F49" i="13"/>
  <c r="E50" i="13"/>
  <c r="F50" i="13" s="1"/>
  <c r="E51" i="13"/>
  <c r="F51" i="13" s="1"/>
  <c r="E52" i="13"/>
  <c r="F52" i="13"/>
  <c r="E46" i="13"/>
  <c r="F46" i="13" s="1"/>
  <c r="E45" i="13"/>
  <c r="F45" i="13" s="1"/>
  <c r="E44" i="13"/>
  <c r="F44" i="13" s="1"/>
  <c r="E43" i="13"/>
  <c r="F43" i="13" s="1"/>
  <c r="E42" i="13"/>
  <c r="F42" i="13" s="1"/>
  <c r="E41" i="13"/>
  <c r="F41" i="13" s="1"/>
  <c r="E40" i="13"/>
  <c r="F40" i="13" s="1"/>
  <c r="E31" i="13"/>
  <c r="F31" i="13" s="1"/>
  <c r="E32" i="13"/>
  <c r="F32" i="13" s="1"/>
  <c r="E33" i="13"/>
  <c r="F33" i="13" s="1"/>
  <c r="E34" i="13"/>
  <c r="F34" i="13"/>
  <c r="E35" i="13"/>
  <c r="F35" i="13" s="1"/>
  <c r="E36" i="13"/>
  <c r="F36" i="13" s="1"/>
  <c r="E30" i="13"/>
  <c r="F30" i="13" s="1"/>
  <c r="E29" i="13"/>
  <c r="F29" i="13" s="1"/>
  <c r="E28" i="13"/>
  <c r="F28" i="13" s="1"/>
  <c r="E27" i="13"/>
  <c r="F27" i="13" s="1"/>
  <c r="E26" i="13"/>
  <c r="F26" i="13" s="1"/>
  <c r="E25" i="13"/>
  <c r="F25" i="13" s="1"/>
  <c r="E24" i="13"/>
  <c r="F24" i="13" s="1"/>
  <c r="E16" i="13"/>
  <c r="F16" i="13" s="1"/>
  <c r="E17" i="13"/>
  <c r="F17" i="13" s="1"/>
  <c r="E18" i="13"/>
  <c r="F18" i="13" s="1"/>
  <c r="E19" i="13"/>
  <c r="F19" i="13" s="1"/>
  <c r="E20" i="13"/>
  <c r="F20" i="13" s="1"/>
  <c r="E8" i="13"/>
  <c r="F8" i="13" s="1"/>
  <c r="E9" i="13"/>
  <c r="F9" i="13" s="1"/>
  <c r="E10" i="13"/>
  <c r="F10" i="13" s="1"/>
  <c r="E11" i="13"/>
  <c r="F11" i="13" s="1"/>
  <c r="E12" i="13"/>
  <c r="F12" i="13" s="1"/>
  <c r="E13" i="13"/>
  <c r="F13" i="13" s="1"/>
  <c r="E14" i="13"/>
  <c r="F14" i="13" s="1"/>
  <c r="E15" i="13"/>
  <c r="F15" i="13" s="1"/>
  <c r="F37" i="14" l="1"/>
  <c r="F54" i="14" s="1"/>
  <c r="F56" i="13"/>
  <c r="F62" i="13"/>
  <c r="F64" i="13"/>
  <c r="F53" i="13"/>
  <c r="F61" i="13"/>
  <c r="F65" i="13"/>
  <c r="F37" i="13"/>
  <c r="F59" i="13"/>
  <c r="F60" i="13"/>
  <c r="F99" i="13"/>
  <c r="F83" i="13"/>
  <c r="F21" i="13"/>
  <c r="F69" i="13" l="1"/>
  <c r="F104" i="13" s="1"/>
</calcChain>
</file>

<file path=xl/sharedStrings.xml><?xml version="1.0" encoding="utf-8"?>
<sst xmlns="http://schemas.openxmlformats.org/spreadsheetml/2006/main" count="102" uniqueCount="32">
  <si>
    <t>LIQUIDACIÓN DE LAS PRETENSIONES DE LA DEMANDA</t>
  </si>
  <si>
    <t>DESDE</t>
  </si>
  <si>
    <t>HASTA</t>
  </si>
  <si>
    <t>SALARIO</t>
  </si>
  <si>
    <t>DÍAS</t>
  </si>
  <si>
    <t>SALARIOS</t>
  </si>
  <si>
    <t>TOTAL ADEUDADO</t>
  </si>
  <si>
    <t>PRIMAS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</si>
  <si>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</si>
  <si>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</si>
  <si>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</si>
  <si>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</si>
  <si>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</si>
  <si>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</si>
  <si>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</si>
  <si>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</si>
  <si>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Liquidación: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</si>
  <si>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</si>
  <si>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</si>
  <si>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</si>
  <si>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</si>
  <si>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</si>
  <si>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</si>
  <si>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</si>
  <si>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</si>
  <si>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SANCIÓN POR NO CONSIGNACIÓN DE CESANTÍAS</t>
  </si>
  <si>
    <t>SANCIÓN</t>
  </si>
  <si>
    <t>INDEMNIZACIÓN ARTÍCULO 26 LEY 361 DE 1997</t>
  </si>
  <si>
    <t>Total Liquidación:</t>
  </si>
  <si>
    <t>LIQUIDACIÓN PARA FACTURACIÓN (CONFORME A LOS AMPAROS DE LA PÓLIZA)</t>
  </si>
  <si>
    <t xml:space="preserve">*Nota: La vigencia de la póliza No. 03CU046545 inicia el 01/01/2011 y fenece el 01/01/2015 teniendo en cuenta el término de prescripción trienal. Las prestaciones e indemnizaciones que solicita la parte demandante, se encuentran dentro de la vigencia de la póliza para un interregno especifico ya que solicita salarios y prestaciones sociales dejados de percibir desde el día de vinculación a la empresa (05/01/2004) hasta la fecha de hoy, no obstante, el contrato afianzado solo se afianzó entre el 01/01/2011 y el 01/01/2015, fechas entre las cuales se efectuará el cálculo.  </t>
  </si>
  <si>
    <t>*Nota: Conforme al clausulado que nos envió la compañía, las pólizas amparan el pago de salarios, prestaciones sociales y la indemnización del artículo 64 del CST. Sin embargo, por instrucción de la cía se incluyen las vacaciones para el calculo del PML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</si>
</sst>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44" fontId="6" fillId="4" borderId="1" xfId="0" applyNumberFormat="1" applyFont="1" applyFill="1" applyBorder="1"/>
    <xf numFmtId="164" fontId="3" fillId="2" borderId="1" xfId="6" applyNumberFormat="1" applyFont="1" applyFill="1" applyBorder="1" applyAlignment="1">
      <alignment horizontal="center"/>
    </xf>
    <xf numFmtId="164" fontId="4" fillId="0" borderId="1" xfId="6" applyNumberFormat="1" applyFont="1" applyBorder="1"/>
    <xf numFmtId="164" fontId="3" fillId="3" borderId="1" xfId="6" applyNumberFormat="1" applyFont="1" applyFill="1" applyBorder="1"/>
    <xf numFmtId="14" fontId="4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8" fontId="9" fillId="2" borderId="1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9" fillId="0" borderId="1" xfId="0" applyFont="1" applyBorder="1"/>
    <xf numFmtId="164" fontId="3" fillId="0" borderId="1" xfId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64" fontId="4" fillId="0" borderId="1" xfId="6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8" fontId="9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8" fontId="9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9" fontId="3" fillId="0" borderId="1" xfId="0" applyNumberFormat="1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20">
    <cellStyle name="Millares" xfId="1" builtinId="3"/>
    <cellStyle name="Millares [0] 2" xfId="3" xr:uid="{3555D9B7-EA0C-4C21-A235-0CD6BE1EC253}"/>
    <cellStyle name="Millares 2" xfId="8" xr:uid="{52E748A6-508A-43EC-9983-10807D820023}"/>
    <cellStyle name="Millares 3" xfId="10" xr:uid="{489BD241-C3FF-4DFE-89AE-EA3930EC2C75}"/>
    <cellStyle name="Millares 4" xfId="6" xr:uid="{30B7C3BA-0FB0-470D-88BE-FBEF74427B88}"/>
    <cellStyle name="Millares 5" xfId="12" xr:uid="{79326964-5294-479E-B982-0A5948E6458E}"/>
    <cellStyle name="Millares 6" xfId="15" xr:uid="{ABFDC7D0-759F-45EB-9979-8CD3F87889E5}"/>
    <cellStyle name="Millares 7" xfId="16" xr:uid="{72D20068-0C5D-4F50-AC02-07E6A4FFC489}"/>
    <cellStyle name="Millares 8" xfId="18" xr:uid="{35BB74B3-9C98-4F2D-A783-3BFFF53753E9}"/>
    <cellStyle name="Moneda [0] 2" xfId="5" xr:uid="{40580231-C906-4C03-A65D-3EA45064320D}"/>
    <cellStyle name="Moneda 2" xfId="4" xr:uid="{60B0EB24-56E2-4FB9-B187-077D7FCBAA83}"/>
    <cellStyle name="Moneda 3" xfId="9" xr:uid="{B553DF60-E9E3-43DE-950B-5D5A0815FFF2}"/>
    <cellStyle name="Moneda 4" xfId="11" xr:uid="{91876A93-028D-40C8-982D-CCA51D4D575D}"/>
    <cellStyle name="Moneda 5" xfId="7" xr:uid="{A7350134-E2AE-4379-A4D5-B823FC54C5D3}"/>
    <cellStyle name="Moneda 6" xfId="13" xr:uid="{BF3C704B-FB29-4786-98E8-8A8CE20070B2}"/>
    <cellStyle name="Moneda 7" xfId="14" xr:uid="{B8E0172D-6407-491A-BE97-75C736043314}"/>
    <cellStyle name="Moneda 8" xfId="17" xr:uid="{13FC20D7-8F78-4A7B-9489-8EA425E6F4E0}"/>
    <cellStyle name="Moneda 9" xfId="19" xr:uid="{5C85B2B9-8DBA-412C-B5D6-E57318BB5169}"/>
    <cellStyle name="Normal" xfId="0" builtinId="0"/>
    <cellStyle name="Normal 2" xfId="2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FB7E26-7830-4B96-A5A0-CAD339BFE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2B37-9785-45BC-BFA6-DC90688BB203}">
  <dimension ref="B5:I104"/>
  <sheetViews>
    <sheetView workbookViewId="0">
      <selection activeCell="H70" sqref="H70"/>
    </sheetView>
  </sheetViews>
  <sheetFormatPr baseColWidth="10" defaultColWidth="11.42578125" defaultRowHeight="15" x14ac:dyDescent="0.2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</cols>
  <sheetData>
    <row r="5" spans="2:7" s="6" customFormat="1" ht="15" customHeight="1" x14ac:dyDescent="0.2">
      <c r="B5" s="43" t="s">
        <v>0</v>
      </c>
      <c r="C5" s="43"/>
      <c r="D5" s="43"/>
      <c r="E5" s="43"/>
      <c r="F5" s="43"/>
    </row>
    <row r="7" spans="2:7" ht="1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8" t="s">
        <v>5</v>
      </c>
      <c r="G7"/>
    </row>
    <row r="8" spans="2:7" ht="15" customHeight="1" x14ac:dyDescent="0.25">
      <c r="B8" s="11">
        <v>37991</v>
      </c>
      <c r="C8" s="11">
        <v>38352</v>
      </c>
      <c r="D8" s="9">
        <v>951223</v>
      </c>
      <c r="E8" s="3">
        <f t="shared" ref="E8:E20" si="0">DAYS360(B8,C8)+1</f>
        <v>357</v>
      </c>
      <c r="F8" s="4">
        <f t="shared" ref="F8:F20" si="1">(D8/30)*E8</f>
        <v>11319553.700000001</v>
      </c>
      <c r="G8"/>
    </row>
    <row r="9" spans="2:7" ht="15" customHeight="1" x14ac:dyDescent="0.25">
      <c r="B9" s="11">
        <v>38353</v>
      </c>
      <c r="C9" s="11">
        <v>38717</v>
      </c>
      <c r="D9" s="9">
        <v>1006585</v>
      </c>
      <c r="E9" s="3">
        <f t="shared" si="0"/>
        <v>361</v>
      </c>
      <c r="F9" s="4">
        <f t="shared" si="1"/>
        <v>12112572.833333334</v>
      </c>
      <c r="G9"/>
    </row>
    <row r="10" spans="2:7" ht="15" customHeight="1" x14ac:dyDescent="0.25">
      <c r="B10" s="11">
        <v>38718</v>
      </c>
      <c r="C10" s="11">
        <v>39082</v>
      </c>
      <c r="D10" s="9">
        <v>1057892</v>
      </c>
      <c r="E10" s="3">
        <f t="shared" si="0"/>
        <v>361</v>
      </c>
      <c r="F10" s="4">
        <f t="shared" si="1"/>
        <v>12729967.066666666</v>
      </c>
      <c r="G10"/>
    </row>
    <row r="11" spans="2:7" ht="15" customHeight="1" x14ac:dyDescent="0.25">
      <c r="B11" s="11">
        <v>39083</v>
      </c>
      <c r="C11" s="11">
        <v>39447</v>
      </c>
      <c r="D11" s="9">
        <v>1107508</v>
      </c>
      <c r="E11" s="3">
        <f t="shared" si="0"/>
        <v>361</v>
      </c>
      <c r="F11" s="4">
        <f t="shared" si="1"/>
        <v>13327012.933333334</v>
      </c>
      <c r="G11"/>
    </row>
    <row r="12" spans="2:7" ht="15" customHeight="1" x14ac:dyDescent="0.25">
      <c r="B12" s="11">
        <v>39448</v>
      </c>
      <c r="C12" s="11">
        <v>39813</v>
      </c>
      <c r="D12" s="9">
        <v>1174327</v>
      </c>
      <c r="E12" s="3">
        <f t="shared" si="0"/>
        <v>361</v>
      </c>
      <c r="F12" s="4">
        <f t="shared" si="1"/>
        <v>14131068.233333332</v>
      </c>
      <c r="G12"/>
    </row>
    <row r="13" spans="2:7" ht="15" customHeight="1" x14ac:dyDescent="0.25">
      <c r="B13" s="11">
        <v>39814</v>
      </c>
      <c r="C13" s="11">
        <v>40178</v>
      </c>
      <c r="D13" s="9">
        <v>1271880</v>
      </c>
      <c r="E13" s="3">
        <f t="shared" si="0"/>
        <v>361</v>
      </c>
      <c r="F13" s="4">
        <f t="shared" si="1"/>
        <v>15304956</v>
      </c>
      <c r="G13"/>
    </row>
    <row r="14" spans="2:7" ht="15" customHeight="1" x14ac:dyDescent="0.25">
      <c r="B14" s="11">
        <v>40179</v>
      </c>
      <c r="C14" s="11">
        <v>40543</v>
      </c>
      <c r="D14" s="9">
        <v>1297836</v>
      </c>
      <c r="E14" s="3">
        <f t="shared" si="0"/>
        <v>361</v>
      </c>
      <c r="F14" s="4">
        <f t="shared" si="1"/>
        <v>15617293.199999999</v>
      </c>
      <c r="G14"/>
    </row>
    <row r="15" spans="2:7" x14ac:dyDescent="0.25">
      <c r="B15" s="11">
        <v>40544</v>
      </c>
      <c r="C15" s="11">
        <v>40908</v>
      </c>
      <c r="D15" s="9">
        <v>1340324</v>
      </c>
      <c r="E15" s="3">
        <f>DAYS360(B15,C15)+1</f>
        <v>361</v>
      </c>
      <c r="F15" s="4">
        <f>(D15/30)*E15</f>
        <v>16128565.466666667</v>
      </c>
      <c r="G15"/>
    </row>
    <row r="16" spans="2:7" x14ac:dyDescent="0.25">
      <c r="B16" s="11">
        <v>40909</v>
      </c>
      <c r="C16" s="11">
        <v>41274</v>
      </c>
      <c r="D16" s="9">
        <v>1392833</v>
      </c>
      <c r="E16" s="3">
        <f t="shared" si="0"/>
        <v>361</v>
      </c>
      <c r="F16" s="4">
        <f t="shared" si="1"/>
        <v>16760423.766666668</v>
      </c>
      <c r="G16"/>
    </row>
    <row r="17" spans="2:7" x14ac:dyDescent="0.25">
      <c r="B17" s="11">
        <v>41275</v>
      </c>
      <c r="C17" s="11">
        <v>41639</v>
      </c>
      <c r="D17" s="9">
        <v>1427668</v>
      </c>
      <c r="E17" s="3">
        <f t="shared" si="0"/>
        <v>361</v>
      </c>
      <c r="F17" s="4">
        <f t="shared" si="1"/>
        <v>17179604.933333334</v>
      </c>
      <c r="G17"/>
    </row>
    <row r="18" spans="2:7" x14ac:dyDescent="0.25">
      <c r="B18" s="11">
        <v>41640</v>
      </c>
      <c r="C18" s="11">
        <v>42004</v>
      </c>
      <c r="D18" s="9">
        <v>1455912</v>
      </c>
      <c r="E18" s="3">
        <f t="shared" si="0"/>
        <v>361</v>
      </c>
      <c r="F18" s="4">
        <f t="shared" si="1"/>
        <v>17519474.400000002</v>
      </c>
      <c r="G18"/>
    </row>
    <row r="19" spans="2:7" ht="15" customHeight="1" x14ac:dyDescent="0.25">
      <c r="B19" s="11">
        <v>42005</v>
      </c>
      <c r="C19" s="11">
        <v>42369</v>
      </c>
      <c r="D19" s="9">
        <v>1524600</v>
      </c>
      <c r="E19" s="3">
        <f t="shared" si="0"/>
        <v>361</v>
      </c>
      <c r="F19" s="4">
        <f t="shared" si="1"/>
        <v>18346020</v>
      </c>
      <c r="G19"/>
    </row>
    <row r="20" spans="2:7" ht="15" customHeight="1" x14ac:dyDescent="0.25">
      <c r="B20" s="11">
        <v>42370</v>
      </c>
      <c r="C20" s="11">
        <v>42620</v>
      </c>
      <c r="D20" s="9">
        <v>1600000</v>
      </c>
      <c r="E20" s="3">
        <f t="shared" si="0"/>
        <v>247</v>
      </c>
      <c r="F20" s="4">
        <f t="shared" si="1"/>
        <v>13173333.333333334</v>
      </c>
      <c r="G20"/>
    </row>
    <row r="21" spans="2:7" x14ac:dyDescent="0.25">
      <c r="B21" s="37" t="s">
        <v>6</v>
      </c>
      <c r="C21" s="37"/>
      <c r="D21" s="37"/>
      <c r="E21" s="37"/>
      <c r="F21" s="10">
        <f>SUM(F15:F20)</f>
        <v>99107421.900000006</v>
      </c>
      <c r="G21"/>
    </row>
    <row r="22" spans="2:7" x14ac:dyDescent="0.25">
      <c r="B22"/>
      <c r="C22"/>
      <c r="D22"/>
      <c r="E22"/>
      <c r="F22"/>
      <c r="G22"/>
    </row>
    <row r="23" spans="2:7" s="6" customFormat="1" ht="12" customHeight="1" x14ac:dyDescent="0.2">
      <c r="B23" s="1" t="s">
        <v>1</v>
      </c>
      <c r="C23" s="1" t="s">
        <v>2</v>
      </c>
      <c r="D23" s="1" t="s">
        <v>3</v>
      </c>
      <c r="E23" s="1" t="s">
        <v>4</v>
      </c>
      <c r="F23" s="2" t="s">
        <v>7</v>
      </c>
    </row>
    <row r="24" spans="2:7" s="6" customFormat="1" ht="12" customHeight="1" x14ac:dyDescent="0.2">
      <c r="B24" s="11">
        <v>37991</v>
      </c>
      <c r="C24" s="11">
        <v>38352</v>
      </c>
      <c r="D24" s="9">
        <v>951223</v>
      </c>
      <c r="E24" s="3">
        <f t="shared" ref="E24:E30" si="2">DAYS360(B24,C24)+1</f>
        <v>357</v>
      </c>
      <c r="F24" s="4">
        <f>(D24*E24)/360</f>
        <v>943296.14166666672</v>
      </c>
    </row>
    <row r="25" spans="2:7" s="6" customFormat="1" ht="12" customHeight="1" x14ac:dyDescent="0.2">
      <c r="B25" s="11">
        <v>38353</v>
      </c>
      <c r="C25" s="11">
        <v>38717</v>
      </c>
      <c r="D25" s="9">
        <v>1006585</v>
      </c>
      <c r="E25" s="3">
        <f t="shared" si="2"/>
        <v>361</v>
      </c>
      <c r="F25" s="4">
        <f>(D25*E25)/360</f>
        <v>1009381.0694444445</v>
      </c>
    </row>
    <row r="26" spans="2:7" s="6" customFormat="1" ht="12" customHeight="1" x14ac:dyDescent="0.2">
      <c r="B26" s="11">
        <v>38718</v>
      </c>
      <c r="C26" s="11">
        <v>39082</v>
      </c>
      <c r="D26" s="9">
        <v>1057892</v>
      </c>
      <c r="E26" s="3">
        <f t="shared" si="2"/>
        <v>361</v>
      </c>
      <c r="F26" s="4">
        <f>(D26*E26)/360</f>
        <v>1060830.5888888889</v>
      </c>
    </row>
    <row r="27" spans="2:7" s="6" customFormat="1" ht="12" customHeight="1" x14ac:dyDescent="0.2">
      <c r="B27" s="11">
        <v>39083</v>
      </c>
      <c r="C27" s="11">
        <v>39447</v>
      </c>
      <c r="D27" s="9">
        <v>1107508</v>
      </c>
      <c r="E27" s="3">
        <f t="shared" si="2"/>
        <v>361</v>
      </c>
      <c r="F27" s="4">
        <f t="shared" ref="F27:F28" si="3">(D27*E27)/360</f>
        <v>1110584.4111111111</v>
      </c>
    </row>
    <row r="28" spans="2:7" s="6" customFormat="1" ht="12" customHeight="1" x14ac:dyDescent="0.2">
      <c r="B28" s="11">
        <v>39448</v>
      </c>
      <c r="C28" s="11">
        <v>39813</v>
      </c>
      <c r="D28" s="9">
        <v>1174327</v>
      </c>
      <c r="E28" s="3">
        <f t="shared" si="2"/>
        <v>361</v>
      </c>
      <c r="F28" s="4">
        <f t="shared" si="3"/>
        <v>1177589.0194444444</v>
      </c>
    </row>
    <row r="29" spans="2:7" s="6" customFormat="1" ht="12" customHeight="1" x14ac:dyDescent="0.2">
      <c r="B29" s="11">
        <v>39814</v>
      </c>
      <c r="C29" s="11">
        <v>40178</v>
      </c>
      <c r="D29" s="9">
        <v>1271880</v>
      </c>
      <c r="E29" s="3">
        <f t="shared" si="2"/>
        <v>361</v>
      </c>
      <c r="F29" s="4">
        <f>(D29*E29)/360</f>
        <v>1275413</v>
      </c>
    </row>
    <row r="30" spans="2:7" s="6" customFormat="1" ht="12" customHeight="1" x14ac:dyDescent="0.2">
      <c r="B30" s="11">
        <v>40179</v>
      </c>
      <c r="C30" s="11">
        <v>40543</v>
      </c>
      <c r="D30" s="9">
        <v>1297836</v>
      </c>
      <c r="E30" s="3">
        <f t="shared" si="2"/>
        <v>361</v>
      </c>
      <c r="F30" s="4">
        <f>(D30*E30)/360</f>
        <v>1301441.1000000001</v>
      </c>
    </row>
    <row r="31" spans="2:7" s="6" customFormat="1" ht="12" customHeight="1" x14ac:dyDescent="0.2">
      <c r="B31" s="11">
        <v>40544</v>
      </c>
      <c r="C31" s="11">
        <v>40908</v>
      </c>
      <c r="D31" s="9">
        <v>1340324</v>
      </c>
      <c r="E31" s="3">
        <f t="shared" ref="E31:E36" si="4">DAYS360(B31,C31)+1</f>
        <v>361</v>
      </c>
      <c r="F31" s="4">
        <f>(D31*E31)/360</f>
        <v>1344047.1222222222</v>
      </c>
    </row>
    <row r="32" spans="2:7" x14ac:dyDescent="0.25">
      <c r="B32" s="11">
        <v>40909</v>
      </c>
      <c r="C32" s="11">
        <v>41274</v>
      </c>
      <c r="D32" s="9">
        <v>1392833</v>
      </c>
      <c r="E32" s="3">
        <f t="shared" si="4"/>
        <v>361</v>
      </c>
      <c r="F32" s="4">
        <f>(D32*E32)/360</f>
        <v>1396701.9805555556</v>
      </c>
      <c r="G32"/>
    </row>
    <row r="33" spans="2:7" s="6" customFormat="1" ht="12" x14ac:dyDescent="0.2">
      <c r="B33" s="11">
        <v>41275</v>
      </c>
      <c r="C33" s="11">
        <v>41639</v>
      </c>
      <c r="D33" s="9">
        <v>1427668</v>
      </c>
      <c r="E33" s="3">
        <f t="shared" si="4"/>
        <v>361</v>
      </c>
      <c r="F33" s="4">
        <f>(D33*E33)/360</f>
        <v>1431633.7444444445</v>
      </c>
    </row>
    <row r="34" spans="2:7" s="6" customFormat="1" ht="12" x14ac:dyDescent="0.2">
      <c r="B34" s="11">
        <v>41640</v>
      </c>
      <c r="C34" s="11">
        <v>42004</v>
      </c>
      <c r="D34" s="9">
        <v>1455912</v>
      </c>
      <c r="E34" s="3">
        <f t="shared" si="4"/>
        <v>361</v>
      </c>
      <c r="F34" s="4">
        <f t="shared" ref="F34:F35" si="5">(D34*E34)/360</f>
        <v>1459956.2</v>
      </c>
    </row>
    <row r="35" spans="2:7" s="6" customFormat="1" ht="12" x14ac:dyDescent="0.2">
      <c r="B35" s="11">
        <v>42005</v>
      </c>
      <c r="C35" s="11">
        <v>42369</v>
      </c>
      <c r="D35" s="9">
        <v>1524600</v>
      </c>
      <c r="E35" s="3">
        <f t="shared" si="4"/>
        <v>361</v>
      </c>
      <c r="F35" s="4">
        <f t="shared" si="5"/>
        <v>1528835</v>
      </c>
    </row>
    <row r="36" spans="2:7" s="6" customFormat="1" ht="12" x14ac:dyDescent="0.2">
      <c r="B36" s="11">
        <v>42370</v>
      </c>
      <c r="C36" s="11">
        <v>42620</v>
      </c>
      <c r="D36" s="9">
        <v>1600000</v>
      </c>
      <c r="E36" s="3">
        <f t="shared" si="4"/>
        <v>247</v>
      </c>
      <c r="F36" s="4">
        <f>(D36*E36)/360</f>
        <v>1097777.7777777778</v>
      </c>
    </row>
    <row r="37" spans="2:7" s="6" customFormat="1" ht="12" x14ac:dyDescent="0.2">
      <c r="B37" s="37" t="s">
        <v>6</v>
      </c>
      <c r="C37" s="37"/>
      <c r="D37" s="37"/>
      <c r="E37" s="37"/>
      <c r="F37" s="5">
        <f>SUM(F24:F36)</f>
        <v>16137487.155555554</v>
      </c>
    </row>
    <row r="38" spans="2:7" s="6" customFormat="1" ht="12" x14ac:dyDescent="0.2"/>
    <row r="39" spans="2:7" s="6" customFormat="1" ht="12" x14ac:dyDescent="0.2">
      <c r="B39" s="1" t="s">
        <v>1</v>
      </c>
      <c r="C39" s="1" t="s">
        <v>2</v>
      </c>
      <c r="D39" s="1" t="s">
        <v>3</v>
      </c>
      <c r="E39" s="1" t="s">
        <v>4</v>
      </c>
      <c r="F39" s="2" t="s">
        <v>8</v>
      </c>
    </row>
    <row r="40" spans="2:7" s="6" customFormat="1" ht="12" x14ac:dyDescent="0.2">
      <c r="B40" s="24">
        <v>37991</v>
      </c>
      <c r="C40" s="24">
        <v>38352</v>
      </c>
      <c r="D40" s="26">
        <v>951223</v>
      </c>
      <c r="E40" s="27">
        <f>DAYS360(B40,C40)+1</f>
        <v>357</v>
      </c>
      <c r="F40" s="28">
        <f>(D40*E40)/360</f>
        <v>943296.14166666672</v>
      </c>
    </row>
    <row r="41" spans="2:7" s="6" customFormat="1" ht="12" x14ac:dyDescent="0.2">
      <c r="B41" s="24">
        <v>38353</v>
      </c>
      <c r="C41" s="24">
        <v>38717</v>
      </c>
      <c r="D41" s="26">
        <v>1006585</v>
      </c>
      <c r="E41" s="27">
        <f>DAYS360(B41,C41)+1</f>
        <v>361</v>
      </c>
      <c r="F41" s="28">
        <f>(D41*E41)/360</f>
        <v>1009381.0694444445</v>
      </c>
    </row>
    <row r="42" spans="2:7" x14ac:dyDescent="0.25">
      <c r="B42" s="24">
        <v>38718</v>
      </c>
      <c r="C42" s="24">
        <v>39082</v>
      </c>
      <c r="D42" s="26">
        <v>1057892</v>
      </c>
      <c r="E42" s="27">
        <f>DAYS360(B42,C42)+1</f>
        <v>361</v>
      </c>
      <c r="F42" s="28">
        <f>(D42*E42)/360</f>
        <v>1060830.5888888889</v>
      </c>
      <c r="G42"/>
    </row>
    <row r="43" spans="2:7" s="6" customFormat="1" ht="12" x14ac:dyDescent="0.2">
      <c r="B43" s="24">
        <v>39083</v>
      </c>
      <c r="C43" s="24">
        <v>39447</v>
      </c>
      <c r="D43" s="26">
        <v>1107508</v>
      </c>
      <c r="E43" s="27">
        <f t="shared" ref="E43:E44" si="6">DAYS360(B43,C43)+1</f>
        <v>361</v>
      </c>
      <c r="F43" s="28">
        <f t="shared" ref="F43:F44" si="7">(D43*E43)/360</f>
        <v>1110584.4111111111</v>
      </c>
    </row>
    <row r="44" spans="2:7" s="6" customFormat="1" ht="12" x14ac:dyDescent="0.2">
      <c r="B44" s="24">
        <v>39448</v>
      </c>
      <c r="C44" s="24">
        <v>39813</v>
      </c>
      <c r="D44" s="26">
        <v>1174327</v>
      </c>
      <c r="E44" s="27">
        <f t="shared" si="6"/>
        <v>361</v>
      </c>
      <c r="F44" s="28">
        <f t="shared" si="7"/>
        <v>1177589.0194444444</v>
      </c>
    </row>
    <row r="45" spans="2:7" s="6" customFormat="1" ht="12" x14ac:dyDescent="0.2">
      <c r="B45" s="24">
        <v>39814</v>
      </c>
      <c r="C45" s="24">
        <v>40178</v>
      </c>
      <c r="D45" s="26">
        <v>1271880</v>
      </c>
      <c r="E45" s="27">
        <f>DAYS360(B45,C45)+1</f>
        <v>361</v>
      </c>
      <c r="F45" s="28">
        <f>(D45*E45)/360</f>
        <v>1275413</v>
      </c>
    </row>
    <row r="46" spans="2:7" s="6" customFormat="1" ht="12" x14ac:dyDescent="0.2">
      <c r="B46" s="24">
        <v>40179</v>
      </c>
      <c r="C46" s="24">
        <v>40543</v>
      </c>
      <c r="D46" s="26">
        <v>1297836</v>
      </c>
      <c r="E46" s="27">
        <f>DAYS360(B46,C46)+1</f>
        <v>361</v>
      </c>
      <c r="F46" s="28">
        <f>(D46*E46)/360</f>
        <v>1301441.1000000001</v>
      </c>
    </row>
    <row r="47" spans="2:7" s="6" customFormat="1" ht="12" x14ac:dyDescent="0.2">
      <c r="B47" s="24">
        <v>40544</v>
      </c>
      <c r="C47" s="24">
        <v>40908</v>
      </c>
      <c r="D47" s="26">
        <v>1340324</v>
      </c>
      <c r="E47" s="27">
        <f t="shared" ref="E47:E52" si="8">DAYS360(B47,C47)+1</f>
        <v>361</v>
      </c>
      <c r="F47" s="28">
        <f t="shared" ref="F47:F52" si="9">(D47*E47)/360</f>
        <v>1344047.1222222222</v>
      </c>
    </row>
    <row r="48" spans="2:7" s="6" customFormat="1" ht="12" x14ac:dyDescent="0.2">
      <c r="B48" s="24">
        <v>40909</v>
      </c>
      <c r="C48" s="24">
        <v>41274</v>
      </c>
      <c r="D48" s="26">
        <v>1392833</v>
      </c>
      <c r="E48" s="27">
        <f t="shared" si="8"/>
        <v>361</v>
      </c>
      <c r="F48" s="28">
        <f t="shared" si="9"/>
        <v>1396701.9805555556</v>
      </c>
    </row>
    <row r="49" spans="2:6" s="6" customFormat="1" ht="12" x14ac:dyDescent="0.2">
      <c r="B49" s="24">
        <v>41275</v>
      </c>
      <c r="C49" s="24">
        <v>41639</v>
      </c>
      <c r="D49" s="26">
        <v>1427668</v>
      </c>
      <c r="E49" s="27">
        <f t="shared" si="8"/>
        <v>361</v>
      </c>
      <c r="F49" s="28">
        <f t="shared" si="9"/>
        <v>1431633.7444444445</v>
      </c>
    </row>
    <row r="50" spans="2:6" s="6" customFormat="1" ht="12" x14ac:dyDescent="0.2">
      <c r="B50" s="24">
        <v>41640</v>
      </c>
      <c r="C50" s="24">
        <v>42004</v>
      </c>
      <c r="D50" s="26">
        <v>1455912</v>
      </c>
      <c r="E50" s="27">
        <f t="shared" si="8"/>
        <v>361</v>
      </c>
      <c r="F50" s="28">
        <f t="shared" si="9"/>
        <v>1459956.2</v>
      </c>
    </row>
    <row r="51" spans="2:6" customFormat="1" x14ac:dyDescent="0.25">
      <c r="B51" s="24">
        <v>42005</v>
      </c>
      <c r="C51" s="24">
        <v>42369</v>
      </c>
      <c r="D51" s="26">
        <v>1524600</v>
      </c>
      <c r="E51" s="27">
        <f t="shared" si="8"/>
        <v>361</v>
      </c>
      <c r="F51" s="28">
        <f t="shared" si="9"/>
        <v>1528835</v>
      </c>
    </row>
    <row r="52" spans="2:6" customFormat="1" x14ac:dyDescent="0.25">
      <c r="B52" s="24">
        <v>42370</v>
      </c>
      <c r="C52" s="24">
        <v>42620</v>
      </c>
      <c r="D52" s="26">
        <v>1600000</v>
      </c>
      <c r="E52" s="27">
        <f t="shared" si="8"/>
        <v>247</v>
      </c>
      <c r="F52" s="28">
        <f t="shared" si="9"/>
        <v>1097777.7777777778</v>
      </c>
    </row>
    <row r="53" spans="2:6" customFormat="1" x14ac:dyDescent="0.25">
      <c r="B53" s="37" t="s">
        <v>6</v>
      </c>
      <c r="C53" s="37"/>
      <c r="D53" s="37"/>
      <c r="E53" s="37"/>
      <c r="F53" s="5">
        <f>SUM(F40:F52)</f>
        <v>16137487.155555554</v>
      </c>
    </row>
    <row r="54" spans="2:6" customFormat="1" x14ac:dyDescent="0.25">
      <c r="B54" s="6"/>
      <c r="C54" s="6"/>
      <c r="D54" s="6"/>
      <c r="E54" s="6"/>
      <c r="F54" s="6"/>
    </row>
    <row r="55" spans="2:6" customFormat="1" x14ac:dyDescent="0.25">
      <c r="B55" s="1" t="s">
        <v>1</v>
      </c>
      <c r="C55" s="1" t="s">
        <v>2</v>
      </c>
      <c r="D55" s="1" t="s">
        <v>8</v>
      </c>
      <c r="E55" s="1" t="s">
        <v>4</v>
      </c>
      <c r="F55" s="2" t="s">
        <v>9</v>
      </c>
    </row>
    <row r="56" spans="2:6" customFormat="1" x14ac:dyDescent="0.25">
      <c r="B56" s="11">
        <v>37991</v>
      </c>
      <c r="C56" s="11">
        <v>38352</v>
      </c>
      <c r="D56" s="28">
        <v>943296.14166666672</v>
      </c>
      <c r="E56" s="3">
        <f>DAYS360(B56,C56)+1</f>
        <v>357</v>
      </c>
      <c r="F56" s="3">
        <f>(D56*E56*0.12)/360</f>
        <v>112252.24085833335</v>
      </c>
    </row>
    <row r="57" spans="2:6" customFormat="1" x14ac:dyDescent="0.25">
      <c r="B57" s="11">
        <v>38353</v>
      </c>
      <c r="C57" s="11">
        <v>38717</v>
      </c>
      <c r="D57" s="28">
        <v>1009381.0694444445</v>
      </c>
      <c r="E57" s="3">
        <f>DAYS360(B57,C57)+1</f>
        <v>361</v>
      </c>
      <c r="F57" s="3">
        <f>(D57*E57*0.12)/360</f>
        <v>121462.18868981482</v>
      </c>
    </row>
    <row r="58" spans="2:6" customFormat="1" x14ac:dyDescent="0.25">
      <c r="B58" s="11">
        <v>38718</v>
      </c>
      <c r="C58" s="11">
        <v>39082</v>
      </c>
      <c r="D58" s="28">
        <v>1060830.5888888889</v>
      </c>
      <c r="E58" s="3">
        <f>DAYS360(B58,C58)+1</f>
        <v>361</v>
      </c>
      <c r="F58" s="3">
        <f>(D58*E58*0.12)/360</f>
        <v>127653.28086296296</v>
      </c>
    </row>
    <row r="59" spans="2:6" customFormat="1" x14ac:dyDescent="0.25">
      <c r="B59" s="11">
        <v>39083</v>
      </c>
      <c r="C59" s="11">
        <v>39447</v>
      </c>
      <c r="D59" s="28">
        <v>1110584.4111111111</v>
      </c>
      <c r="E59" s="3">
        <f t="shared" ref="E59:E60" si="10">DAYS360(B59,C59)+1</f>
        <v>361</v>
      </c>
      <c r="F59" s="3">
        <f t="shared" ref="F59:F60" si="11">(D59*E59*0.12)/360</f>
        <v>133640.32413703704</v>
      </c>
    </row>
    <row r="60" spans="2:6" customFormat="1" x14ac:dyDescent="0.25">
      <c r="B60" s="11">
        <v>39448</v>
      </c>
      <c r="C60" s="11">
        <v>39813</v>
      </c>
      <c r="D60" s="28">
        <v>1177589.0194444444</v>
      </c>
      <c r="E60" s="3">
        <f t="shared" si="10"/>
        <v>361</v>
      </c>
      <c r="F60" s="3">
        <f t="shared" si="11"/>
        <v>141703.21200648148</v>
      </c>
    </row>
    <row r="61" spans="2:6" customFormat="1" x14ac:dyDescent="0.25">
      <c r="B61" s="11">
        <v>39814</v>
      </c>
      <c r="C61" s="11">
        <v>40178</v>
      </c>
      <c r="D61" s="28">
        <v>1275413</v>
      </c>
      <c r="E61" s="3">
        <f>DAYS360(B61,C61)+1</f>
        <v>361</v>
      </c>
      <c r="F61" s="3">
        <f>(D61*E61*0.12)/360</f>
        <v>153474.69766666665</v>
      </c>
    </row>
    <row r="62" spans="2:6" customFormat="1" x14ac:dyDescent="0.25">
      <c r="B62" s="11">
        <v>40179</v>
      </c>
      <c r="C62" s="11">
        <v>40543</v>
      </c>
      <c r="D62" s="28">
        <v>1301441.1000000001</v>
      </c>
      <c r="E62" s="3">
        <f>DAYS360(B62,C62)+1</f>
        <v>361</v>
      </c>
      <c r="F62" s="3">
        <f>(D62*E62*0.12)/360</f>
        <v>156606.7457</v>
      </c>
    </row>
    <row r="63" spans="2:6" customFormat="1" x14ac:dyDescent="0.25">
      <c r="B63" s="11">
        <v>40544</v>
      </c>
      <c r="C63" s="11">
        <v>40908</v>
      </c>
      <c r="D63" s="28">
        <v>1344047.1222222222</v>
      </c>
      <c r="E63" s="3">
        <f t="shared" ref="E63:E68" si="12">DAYS360(B63,C63)+1</f>
        <v>361</v>
      </c>
      <c r="F63" s="3">
        <f t="shared" ref="F63:F68" si="13">(D63*E63*0.12)/360</f>
        <v>161733.67037407405</v>
      </c>
    </row>
    <row r="64" spans="2:6" customFormat="1" x14ac:dyDescent="0.25">
      <c r="B64" s="11">
        <v>40909</v>
      </c>
      <c r="C64" s="11">
        <v>41274</v>
      </c>
      <c r="D64" s="28">
        <v>1396701.9805555556</v>
      </c>
      <c r="E64" s="3">
        <f t="shared" si="12"/>
        <v>361</v>
      </c>
      <c r="F64" s="3">
        <f t="shared" si="13"/>
        <v>168069.80499351851</v>
      </c>
    </row>
    <row r="65" spans="2:9" x14ac:dyDescent="0.25">
      <c r="B65" s="11">
        <v>41275</v>
      </c>
      <c r="C65" s="11">
        <v>41639</v>
      </c>
      <c r="D65" s="28">
        <v>1431633.7444444445</v>
      </c>
      <c r="E65" s="3">
        <f t="shared" si="12"/>
        <v>361</v>
      </c>
      <c r="F65" s="3">
        <f t="shared" si="13"/>
        <v>172273.2605814815</v>
      </c>
      <c r="G65"/>
    </row>
    <row r="66" spans="2:9" x14ac:dyDescent="0.25">
      <c r="B66" s="11">
        <v>41640</v>
      </c>
      <c r="C66" s="11">
        <v>42004</v>
      </c>
      <c r="D66" s="28">
        <v>1459956.2</v>
      </c>
      <c r="E66" s="3">
        <f t="shared" si="12"/>
        <v>361</v>
      </c>
      <c r="F66" s="3">
        <f t="shared" si="13"/>
        <v>175681.39606666667</v>
      </c>
      <c r="G66"/>
    </row>
    <row r="67" spans="2:9" x14ac:dyDescent="0.25">
      <c r="B67" s="11">
        <v>42005</v>
      </c>
      <c r="C67" s="11">
        <v>42369</v>
      </c>
      <c r="D67" s="28">
        <v>1528835</v>
      </c>
      <c r="E67" s="3">
        <f t="shared" si="12"/>
        <v>361</v>
      </c>
      <c r="F67" s="3">
        <f t="shared" si="13"/>
        <v>183969.81166666665</v>
      </c>
      <c r="G67"/>
    </row>
    <row r="68" spans="2:9" x14ac:dyDescent="0.25">
      <c r="B68" s="11">
        <v>42370</v>
      </c>
      <c r="C68" s="11">
        <v>42620</v>
      </c>
      <c r="D68" s="28">
        <v>1097777.7777777778</v>
      </c>
      <c r="E68" s="3">
        <f t="shared" si="12"/>
        <v>247</v>
      </c>
      <c r="F68" s="3">
        <f t="shared" si="13"/>
        <v>90383.703703703693</v>
      </c>
      <c r="G68"/>
    </row>
    <row r="69" spans="2:9" x14ac:dyDescent="0.25">
      <c r="B69" s="37" t="s">
        <v>6</v>
      </c>
      <c r="C69" s="37"/>
      <c r="D69" s="37"/>
      <c r="E69" s="37"/>
      <c r="F69" s="5">
        <f>SUM(F56:F68)</f>
        <v>1898904.3373074073</v>
      </c>
      <c r="G69"/>
    </row>
    <row r="70" spans="2:9" x14ac:dyDescent="0.25">
      <c r="G70"/>
    </row>
    <row r="71" spans="2:9" x14ac:dyDescent="0.25">
      <c r="B71" s="1" t="s">
        <v>1</v>
      </c>
      <c r="C71" s="1" t="s">
        <v>2</v>
      </c>
      <c r="D71" s="1" t="s">
        <v>3</v>
      </c>
      <c r="E71" s="1" t="s">
        <v>4</v>
      </c>
      <c r="F71" s="2" t="s">
        <v>10</v>
      </c>
      <c r="G71"/>
    </row>
    <row r="72" spans="2:9" x14ac:dyDescent="0.25">
      <c r="B72" s="11">
        <v>37991</v>
      </c>
      <c r="C72" s="11">
        <v>42620</v>
      </c>
      <c r="D72" s="9">
        <v>1600000</v>
      </c>
      <c r="E72" s="3">
        <f>DAYS360(B72,C72)+1</f>
        <v>4563</v>
      </c>
      <c r="F72" s="3">
        <f>(D72*E72)/720</f>
        <v>10140000</v>
      </c>
      <c r="G72"/>
    </row>
    <row r="73" spans="2:9" x14ac:dyDescent="0.25">
      <c r="B73" s="37" t="s">
        <v>6</v>
      </c>
      <c r="C73" s="37"/>
      <c r="D73" s="37"/>
      <c r="E73" s="37"/>
      <c r="F73" s="5">
        <f>SUM(F72:F72)</f>
        <v>10140000</v>
      </c>
      <c r="G73"/>
    </row>
    <row r="74" spans="2:9" x14ac:dyDescent="0.25">
      <c r="B74"/>
      <c r="C74"/>
      <c r="D74"/>
      <c r="E74"/>
      <c r="F74"/>
      <c r="G74"/>
    </row>
    <row r="75" spans="2:9" x14ac:dyDescent="0.25">
      <c r="B75" s="36" t="s">
        <v>11</v>
      </c>
      <c r="C75" s="36"/>
      <c r="D75" s="36"/>
      <c r="E75" s="36"/>
      <c r="F75" s="36"/>
      <c r="G75" s="36"/>
      <c r="H75" s="36"/>
      <c r="I75" s="36"/>
    </row>
    <row r="76" spans="2:9" x14ac:dyDescent="0.25">
      <c r="B76" s="41"/>
      <c r="C76" s="41"/>
      <c r="D76" s="41"/>
      <c r="E76" s="12" t="s">
        <v>12</v>
      </c>
      <c r="F76" s="12" t="s">
        <v>13</v>
      </c>
      <c r="G76" s="12" t="s">
        <v>14</v>
      </c>
      <c r="H76" s="42" t="s">
        <v>15</v>
      </c>
      <c r="I76" s="42"/>
    </row>
    <row r="77" spans="2:9" x14ac:dyDescent="0.25">
      <c r="B77" s="31" t="s">
        <v>16</v>
      </c>
      <c r="C77" s="31"/>
      <c r="D77" s="31"/>
      <c r="E77" s="13">
        <v>2016</v>
      </c>
      <c r="F77" s="13">
        <v>9</v>
      </c>
      <c r="G77" s="14">
        <v>7</v>
      </c>
      <c r="H77" s="15" t="s">
        <v>17</v>
      </c>
      <c r="I77" s="16" t="s">
        <v>18</v>
      </c>
    </row>
    <row r="78" spans="2:9" x14ac:dyDescent="0.25">
      <c r="B78" s="31" t="s">
        <v>19</v>
      </c>
      <c r="C78" s="31"/>
      <c r="D78" s="31"/>
      <c r="E78" s="17">
        <v>2004</v>
      </c>
      <c r="F78" s="17">
        <v>1</v>
      </c>
      <c r="G78" s="18">
        <v>5</v>
      </c>
      <c r="H78" s="19">
        <f>(E77-E78)*360+(F77-F78)*30+(G77-G78+1)</f>
        <v>4563</v>
      </c>
      <c r="I78" s="20">
        <f>H78/360</f>
        <v>12.675000000000001</v>
      </c>
    </row>
    <row r="79" spans="2:9" x14ac:dyDescent="0.25">
      <c r="B79" s="31" t="s">
        <v>20</v>
      </c>
      <c r="C79" s="31"/>
      <c r="D79" s="31"/>
      <c r="E79" s="40">
        <v>1600000</v>
      </c>
      <c r="F79" s="40"/>
      <c r="G79" s="40"/>
      <c r="H79" s="40"/>
      <c r="I79" s="40"/>
    </row>
    <row r="80" spans="2:9" x14ac:dyDescent="0.25">
      <c r="B80" s="31" t="s">
        <v>21</v>
      </c>
      <c r="C80" s="31"/>
      <c r="D80" s="31"/>
      <c r="E80" s="32">
        <f>E79/30</f>
        <v>53333.333333333336</v>
      </c>
      <c r="F80" s="32"/>
      <c r="G80" s="32"/>
      <c r="H80" s="32"/>
      <c r="I80" s="32"/>
    </row>
    <row r="81" spans="2:9" x14ac:dyDescent="0.25">
      <c r="B81" s="31" t="s">
        <v>22</v>
      </c>
      <c r="C81" s="31"/>
      <c r="D81" s="31"/>
      <c r="E81" s="32">
        <f>E79</f>
        <v>1600000</v>
      </c>
      <c r="F81" s="32"/>
      <c r="G81" s="32"/>
      <c r="H81" s="32"/>
      <c r="I81" s="32"/>
    </row>
    <row r="82" spans="2:9" x14ac:dyDescent="0.25">
      <c r="B82" s="31" t="s">
        <v>23</v>
      </c>
      <c r="C82" s="31"/>
      <c r="D82" s="31"/>
      <c r="E82" s="21">
        <f>I78-1</f>
        <v>11.675000000000001</v>
      </c>
      <c r="F82" s="32">
        <f>E82*20*E80</f>
        <v>12453333.333333334</v>
      </c>
      <c r="G82" s="32"/>
      <c r="H82" s="32"/>
      <c r="I82" s="32"/>
    </row>
    <row r="83" spans="2:9" x14ac:dyDescent="0.25">
      <c r="B83" s="34" t="s">
        <v>24</v>
      </c>
      <c r="C83" s="34"/>
      <c r="D83" s="34"/>
      <c r="E83" s="22"/>
      <c r="F83" s="35">
        <f>E81+F82</f>
        <v>14053333.333333334</v>
      </c>
      <c r="G83" s="35"/>
      <c r="H83" s="35"/>
      <c r="I83" s="35"/>
    </row>
    <row r="85" spans="2:9" x14ac:dyDescent="0.25">
      <c r="B85" s="36" t="s">
        <v>25</v>
      </c>
      <c r="C85" s="36"/>
      <c r="D85" s="36"/>
      <c r="E85" s="36"/>
      <c r="F85" s="36"/>
    </row>
    <row r="86" spans="2:9" x14ac:dyDescent="0.25">
      <c r="B86" s="1" t="s">
        <v>1</v>
      </c>
      <c r="C86" s="1" t="s">
        <v>2</v>
      </c>
      <c r="D86" s="1" t="s">
        <v>3</v>
      </c>
      <c r="E86" s="1" t="s">
        <v>4</v>
      </c>
      <c r="F86" s="23" t="s">
        <v>26</v>
      </c>
    </row>
    <row r="87" spans="2:9" x14ac:dyDescent="0.25">
      <c r="B87" s="24">
        <v>38398</v>
      </c>
      <c r="C87" s="24">
        <v>38762</v>
      </c>
      <c r="D87" s="26">
        <v>1057892</v>
      </c>
      <c r="E87" s="3">
        <f t="shared" ref="E87:E89" si="14">DAYS360(B87,C87)+1</f>
        <v>360</v>
      </c>
      <c r="F87" s="3">
        <f t="shared" ref="F87:F98" si="15">(D87/30)*E87</f>
        <v>12694704</v>
      </c>
    </row>
    <row r="88" spans="2:9" x14ac:dyDescent="0.25">
      <c r="B88" s="24">
        <v>38763</v>
      </c>
      <c r="C88" s="24">
        <v>39127</v>
      </c>
      <c r="D88" s="26">
        <v>1107508</v>
      </c>
      <c r="E88" s="3">
        <f t="shared" si="14"/>
        <v>360</v>
      </c>
      <c r="F88" s="3">
        <f t="shared" si="15"/>
        <v>13290096</v>
      </c>
    </row>
    <row r="89" spans="2:9" x14ac:dyDescent="0.25">
      <c r="B89" s="24">
        <v>39128</v>
      </c>
      <c r="C89" s="24">
        <v>39492</v>
      </c>
      <c r="D89" s="26">
        <v>1174327</v>
      </c>
      <c r="E89" s="3">
        <f t="shared" si="14"/>
        <v>360</v>
      </c>
      <c r="F89" s="3">
        <f t="shared" si="15"/>
        <v>14091923.999999998</v>
      </c>
    </row>
    <row r="90" spans="2:9" x14ac:dyDescent="0.25">
      <c r="B90" s="24">
        <v>39493</v>
      </c>
      <c r="C90" s="24">
        <v>39858</v>
      </c>
      <c r="D90" s="26">
        <v>1271880</v>
      </c>
      <c r="E90" s="3">
        <f>DAYS360(B90,C90)+1</f>
        <v>360</v>
      </c>
      <c r="F90" s="3">
        <f t="shared" si="15"/>
        <v>15262560</v>
      </c>
    </row>
    <row r="91" spans="2:9" x14ac:dyDescent="0.25">
      <c r="B91" s="24">
        <v>39859</v>
      </c>
      <c r="C91" s="24">
        <v>40223</v>
      </c>
      <c r="D91" s="26">
        <v>1297836</v>
      </c>
      <c r="E91" s="3">
        <f>DAYS360(B91,C91)+1</f>
        <v>360</v>
      </c>
      <c r="F91" s="3">
        <f t="shared" si="15"/>
        <v>15574031.999999998</v>
      </c>
    </row>
    <row r="92" spans="2:9" x14ac:dyDescent="0.25">
      <c r="B92" s="24">
        <v>40224</v>
      </c>
      <c r="C92" s="24">
        <v>40588</v>
      </c>
      <c r="D92" s="26">
        <v>1340324</v>
      </c>
      <c r="E92" s="3">
        <f>DAYS360(B92,C92)+1</f>
        <v>360</v>
      </c>
      <c r="F92" s="3">
        <f t="shared" si="15"/>
        <v>16083888</v>
      </c>
    </row>
    <row r="93" spans="2:9" x14ac:dyDescent="0.25">
      <c r="B93" s="24">
        <v>40589</v>
      </c>
      <c r="C93" s="24">
        <v>40953</v>
      </c>
      <c r="D93" s="26">
        <v>1392833</v>
      </c>
      <c r="E93" s="25">
        <f>DAYS360(B93,C93)+1</f>
        <v>360</v>
      </c>
      <c r="F93" s="3">
        <f t="shared" si="15"/>
        <v>16713996.000000002</v>
      </c>
    </row>
    <row r="94" spans="2:9" x14ac:dyDescent="0.25">
      <c r="B94" s="24">
        <v>40954</v>
      </c>
      <c r="C94" s="24">
        <v>41319</v>
      </c>
      <c r="D94" s="26">
        <v>1427668</v>
      </c>
      <c r="E94" s="25">
        <f t="shared" ref="E94:E98" si="16">DAYS360(B94,C94)+1</f>
        <v>360</v>
      </c>
      <c r="F94" s="3">
        <f t="shared" si="15"/>
        <v>17132016</v>
      </c>
    </row>
    <row r="95" spans="2:9" x14ac:dyDescent="0.25">
      <c r="B95" s="24">
        <v>41320</v>
      </c>
      <c r="C95" s="24">
        <v>41684</v>
      </c>
      <c r="D95" s="26">
        <v>1455912</v>
      </c>
      <c r="E95" s="25">
        <f t="shared" si="16"/>
        <v>360</v>
      </c>
      <c r="F95" s="3">
        <f t="shared" si="15"/>
        <v>17470944</v>
      </c>
    </row>
    <row r="96" spans="2:9" x14ac:dyDescent="0.25">
      <c r="B96" s="24">
        <v>41685</v>
      </c>
      <c r="C96" s="24">
        <v>42049</v>
      </c>
      <c r="D96" s="26">
        <v>1524600</v>
      </c>
      <c r="E96" s="25">
        <f t="shared" si="16"/>
        <v>360</v>
      </c>
      <c r="F96" s="3">
        <f t="shared" si="15"/>
        <v>18295200</v>
      </c>
    </row>
    <row r="97" spans="2:6" x14ac:dyDescent="0.25">
      <c r="B97" s="24">
        <v>42050</v>
      </c>
      <c r="C97" s="24">
        <v>42414</v>
      </c>
      <c r="D97" s="26">
        <v>1600000</v>
      </c>
      <c r="E97" s="25">
        <f t="shared" si="16"/>
        <v>360</v>
      </c>
      <c r="F97" s="3">
        <f t="shared" si="15"/>
        <v>19200000</v>
      </c>
    </row>
    <row r="98" spans="2:6" x14ac:dyDescent="0.25">
      <c r="B98" s="24">
        <v>42415</v>
      </c>
      <c r="C98" s="24">
        <v>42620</v>
      </c>
      <c r="D98" s="26">
        <v>1600000</v>
      </c>
      <c r="E98" s="25">
        <f t="shared" si="16"/>
        <v>203</v>
      </c>
      <c r="F98" s="3">
        <f t="shared" si="15"/>
        <v>10826666.666666668</v>
      </c>
    </row>
    <row r="99" spans="2:6" x14ac:dyDescent="0.25">
      <c r="B99" s="37" t="s">
        <v>6</v>
      </c>
      <c r="C99" s="37"/>
      <c r="D99" s="37"/>
      <c r="E99" s="37"/>
      <c r="F99" s="5">
        <f>SUM(F90:F92)</f>
        <v>46920480</v>
      </c>
    </row>
    <row r="101" spans="2:6" x14ac:dyDescent="0.25">
      <c r="B101" s="38" t="s">
        <v>27</v>
      </c>
      <c r="C101" s="38"/>
      <c r="D101" s="38"/>
    </row>
    <row r="102" spans="2:6" x14ac:dyDescent="0.25">
      <c r="B102" s="39">
        <f>1600000/30*180</f>
        <v>9600000</v>
      </c>
      <c r="C102" s="39"/>
      <c r="D102" s="39"/>
    </row>
    <row r="104" spans="2:6" x14ac:dyDescent="0.25">
      <c r="B104" s="33" t="s">
        <v>28</v>
      </c>
      <c r="C104" s="33"/>
      <c r="D104" s="33"/>
      <c r="E104" s="33"/>
      <c r="F104" s="7">
        <f>F21+F37+F53+F69+F73+F83+F99+B102</f>
        <v>213995113.88175187</v>
      </c>
    </row>
  </sheetData>
  <mergeCells count="26">
    <mergeCell ref="B5:F5"/>
    <mergeCell ref="B21:E21"/>
    <mergeCell ref="B37:E37"/>
    <mergeCell ref="B53:E53"/>
    <mergeCell ref="B69:E69"/>
    <mergeCell ref="B75:I75"/>
    <mergeCell ref="B73:E73"/>
    <mergeCell ref="B76:D76"/>
    <mergeCell ref="H76:I76"/>
    <mergeCell ref="B77:D77"/>
    <mergeCell ref="B78:D78"/>
    <mergeCell ref="B79:D79"/>
    <mergeCell ref="E79:I79"/>
    <mergeCell ref="B80:D80"/>
    <mergeCell ref="E80:I80"/>
    <mergeCell ref="B81:D81"/>
    <mergeCell ref="E81:I81"/>
    <mergeCell ref="B82:D82"/>
    <mergeCell ref="F82:I82"/>
    <mergeCell ref="B104:E104"/>
    <mergeCell ref="B83:D83"/>
    <mergeCell ref="F83:I83"/>
    <mergeCell ref="B85:F85"/>
    <mergeCell ref="B99:E99"/>
    <mergeCell ref="B101:D101"/>
    <mergeCell ref="B102:D10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79A0-D96F-49E7-A073-236F0494A2E3}">
  <dimension ref="A5:K54"/>
  <sheetViews>
    <sheetView tabSelected="1" workbookViewId="0">
      <selection activeCell="H11" sqref="H11:K21"/>
    </sheetView>
  </sheetViews>
  <sheetFormatPr baseColWidth="10" defaultColWidth="11.42578125" defaultRowHeight="15" x14ac:dyDescent="0.2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11" x14ac:dyDescent="0.25">
      <c r="B5" s="43" t="s">
        <v>29</v>
      </c>
      <c r="C5" s="43"/>
      <c r="D5" s="43"/>
      <c r="E5" s="43"/>
      <c r="F5" s="43"/>
    </row>
    <row r="6" spans="2:11" x14ac:dyDescent="0.25">
      <c r="H6" s="44" t="s">
        <v>31</v>
      </c>
      <c r="I6" s="44"/>
      <c r="J6" s="44"/>
      <c r="K6" s="44"/>
    </row>
    <row r="7" spans="2:11" ht="1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8" t="s">
        <v>5</v>
      </c>
      <c r="H7" s="44"/>
      <c r="I7" s="44"/>
      <c r="J7" s="44"/>
      <c r="K7" s="44"/>
    </row>
    <row r="8" spans="2:11" x14ac:dyDescent="0.25">
      <c r="B8" s="24">
        <v>40544</v>
      </c>
      <c r="C8" s="24">
        <v>40908</v>
      </c>
      <c r="D8" s="9">
        <v>1340324</v>
      </c>
      <c r="E8" s="29">
        <f>DAYS360(B8,C8)+1</f>
        <v>361</v>
      </c>
      <c r="F8" s="30">
        <f>(D8/30)*E8</f>
        <v>16128565.466666667</v>
      </c>
      <c r="H8" s="44"/>
      <c r="I8" s="44"/>
      <c r="J8" s="44"/>
      <c r="K8" s="44"/>
    </row>
    <row r="9" spans="2:11" x14ac:dyDescent="0.25">
      <c r="B9" s="24">
        <v>40909</v>
      </c>
      <c r="C9" s="24">
        <v>41274</v>
      </c>
      <c r="D9" s="9">
        <v>1392833</v>
      </c>
      <c r="E9" s="29">
        <f t="shared" ref="E9:E12" si="0">DAYS360(B9,C9)+1</f>
        <v>361</v>
      </c>
      <c r="F9" s="30">
        <f t="shared" ref="F9:F12" si="1">(D9/30)*E9</f>
        <v>16760423.766666668</v>
      </c>
      <c r="H9" s="44"/>
      <c r="I9" s="44"/>
      <c r="J9" s="44"/>
      <c r="K9" s="44"/>
    </row>
    <row r="10" spans="2:11" x14ac:dyDescent="0.25">
      <c r="B10" s="24">
        <v>41275</v>
      </c>
      <c r="C10" s="24">
        <v>41639</v>
      </c>
      <c r="D10" s="9">
        <v>1427668</v>
      </c>
      <c r="E10" s="29">
        <f t="shared" si="0"/>
        <v>361</v>
      </c>
      <c r="F10" s="30">
        <f t="shared" si="1"/>
        <v>17179604.933333334</v>
      </c>
    </row>
    <row r="11" spans="2:11" x14ac:dyDescent="0.25">
      <c r="B11" s="24">
        <v>41640</v>
      </c>
      <c r="C11" s="24">
        <v>42004</v>
      </c>
      <c r="D11" s="9">
        <v>1455912</v>
      </c>
      <c r="E11" s="29">
        <f t="shared" si="0"/>
        <v>361</v>
      </c>
      <c r="F11" s="30">
        <f t="shared" si="1"/>
        <v>17519474.400000002</v>
      </c>
      <c r="G11"/>
      <c r="H11" s="45" t="s">
        <v>30</v>
      </c>
      <c r="I11" s="45"/>
      <c r="J11" s="45"/>
      <c r="K11" s="45"/>
    </row>
    <row r="12" spans="2:11" ht="15" customHeight="1" x14ac:dyDescent="0.25">
      <c r="B12" s="24">
        <v>42005</v>
      </c>
      <c r="C12" s="24">
        <v>42005</v>
      </c>
      <c r="D12" s="9">
        <v>1524600</v>
      </c>
      <c r="E12" s="29">
        <f t="shared" si="0"/>
        <v>1</v>
      </c>
      <c r="F12" s="30">
        <f t="shared" si="1"/>
        <v>50820</v>
      </c>
      <c r="G12"/>
      <c r="H12" s="45"/>
      <c r="I12" s="45"/>
      <c r="J12" s="45"/>
      <c r="K12" s="45"/>
    </row>
    <row r="13" spans="2:11" x14ac:dyDescent="0.25">
      <c r="B13" s="37" t="s">
        <v>6</v>
      </c>
      <c r="C13" s="37"/>
      <c r="D13" s="37"/>
      <c r="E13" s="37"/>
      <c r="F13" s="10">
        <f>SUM(F8:F12)</f>
        <v>67638888.566666678</v>
      </c>
      <c r="G13"/>
      <c r="H13" s="45"/>
      <c r="I13" s="45"/>
      <c r="J13" s="45"/>
      <c r="K13" s="45"/>
    </row>
    <row r="14" spans="2:11" x14ac:dyDescent="0.25">
      <c r="B14"/>
      <c r="C14"/>
      <c r="D14"/>
      <c r="E14"/>
      <c r="F14"/>
      <c r="G14"/>
      <c r="H14" s="45"/>
      <c r="I14" s="45"/>
      <c r="J14" s="45"/>
      <c r="K14" s="45"/>
    </row>
    <row r="15" spans="2:11" x14ac:dyDescent="0.25">
      <c r="B15" s="1" t="s">
        <v>1</v>
      </c>
      <c r="C15" s="1" t="s">
        <v>2</v>
      </c>
      <c r="D15" s="1" t="s">
        <v>3</v>
      </c>
      <c r="E15" s="1" t="s">
        <v>4</v>
      </c>
      <c r="F15" s="2" t="s">
        <v>7</v>
      </c>
      <c r="G15"/>
      <c r="H15" s="45"/>
      <c r="I15" s="45"/>
      <c r="J15" s="45"/>
      <c r="K15" s="45"/>
    </row>
    <row r="16" spans="2:11" x14ac:dyDescent="0.25">
      <c r="B16" s="24">
        <v>40544</v>
      </c>
      <c r="C16" s="24">
        <v>40908</v>
      </c>
      <c r="D16" s="9">
        <v>1340324</v>
      </c>
      <c r="E16" s="3">
        <f>DAYS360(B16,C16)+1</f>
        <v>361</v>
      </c>
      <c r="F16" s="4">
        <f t="shared" ref="F16" si="2">(D16*E16)/360</f>
        <v>1344047.1222222222</v>
      </c>
      <c r="G16"/>
      <c r="H16" s="45"/>
      <c r="I16" s="45"/>
      <c r="J16" s="45"/>
      <c r="K16" s="45"/>
    </row>
    <row r="17" spans="1:11" x14ac:dyDescent="0.25">
      <c r="B17" s="24">
        <v>40909</v>
      </c>
      <c r="C17" s="24">
        <v>41274</v>
      </c>
      <c r="D17" s="9">
        <v>1392833</v>
      </c>
      <c r="E17" s="3">
        <f t="shared" ref="E17:E20" si="3">DAYS360(B17,C17)+1</f>
        <v>361</v>
      </c>
      <c r="F17" s="4">
        <f t="shared" ref="F17:F20" si="4">(D17*E17)/360</f>
        <v>1396701.9805555556</v>
      </c>
      <c r="G17"/>
      <c r="H17" s="45"/>
      <c r="I17" s="45"/>
      <c r="J17" s="45"/>
      <c r="K17" s="45"/>
    </row>
    <row r="18" spans="1:11" x14ac:dyDescent="0.25">
      <c r="B18" s="24">
        <v>41275</v>
      </c>
      <c r="C18" s="24">
        <v>41639</v>
      </c>
      <c r="D18" s="9">
        <v>1427668</v>
      </c>
      <c r="E18" s="3">
        <f t="shared" si="3"/>
        <v>361</v>
      </c>
      <c r="F18" s="4">
        <f t="shared" si="4"/>
        <v>1431633.7444444445</v>
      </c>
      <c r="G18"/>
      <c r="H18" s="45"/>
      <c r="I18" s="45"/>
      <c r="J18" s="45"/>
      <c r="K18" s="45"/>
    </row>
    <row r="19" spans="1:11" s="6" customFormat="1" x14ac:dyDescent="0.25">
      <c r="A19"/>
      <c r="B19" s="24">
        <v>41640</v>
      </c>
      <c r="C19" s="24">
        <v>42004</v>
      </c>
      <c r="D19" s="9">
        <v>1455912</v>
      </c>
      <c r="E19" s="3">
        <f t="shared" si="3"/>
        <v>361</v>
      </c>
      <c r="F19" s="4">
        <f t="shared" si="4"/>
        <v>1459956.2</v>
      </c>
      <c r="H19" s="45"/>
      <c r="I19" s="45"/>
      <c r="J19" s="45"/>
      <c r="K19" s="45"/>
    </row>
    <row r="20" spans="1:11" s="6" customFormat="1" x14ac:dyDescent="0.25">
      <c r="A20"/>
      <c r="B20" s="24">
        <v>42005</v>
      </c>
      <c r="C20" s="24">
        <v>42005</v>
      </c>
      <c r="D20" s="9">
        <v>1524600</v>
      </c>
      <c r="E20" s="3">
        <f t="shared" si="3"/>
        <v>1</v>
      </c>
      <c r="F20" s="4">
        <f t="shared" si="4"/>
        <v>4235</v>
      </c>
      <c r="H20" s="45"/>
      <c r="I20" s="45"/>
      <c r="J20" s="45"/>
      <c r="K20" s="45"/>
    </row>
    <row r="21" spans="1:11" x14ac:dyDescent="0.25">
      <c r="B21" s="37" t="s">
        <v>6</v>
      </c>
      <c r="C21" s="37"/>
      <c r="D21" s="37"/>
      <c r="E21" s="37"/>
      <c r="F21" s="5">
        <f>SUM(F16:F20)</f>
        <v>5636574.0472222222</v>
      </c>
      <c r="G21"/>
      <c r="H21" s="45"/>
      <c r="I21" s="45"/>
      <c r="J21" s="45"/>
      <c r="K21" s="45"/>
    </row>
    <row r="22" spans="1:11" x14ac:dyDescent="0.25">
      <c r="B22"/>
      <c r="C22"/>
      <c r="D22"/>
      <c r="E22"/>
      <c r="F22"/>
      <c r="G22"/>
    </row>
    <row r="23" spans="1:11" x14ac:dyDescent="0.25">
      <c r="B23" s="1" t="s">
        <v>1</v>
      </c>
      <c r="C23" s="1" t="s">
        <v>2</v>
      </c>
      <c r="D23" s="1" t="s">
        <v>3</v>
      </c>
      <c r="E23" s="1" t="s">
        <v>4</v>
      </c>
      <c r="F23" s="2" t="s">
        <v>8</v>
      </c>
      <c r="G23"/>
    </row>
    <row r="24" spans="1:11" x14ac:dyDescent="0.25">
      <c r="B24" s="24">
        <v>40544</v>
      </c>
      <c r="C24" s="24">
        <v>40908</v>
      </c>
      <c r="D24" s="9">
        <v>1340324</v>
      </c>
      <c r="E24" s="3">
        <f t="shared" ref="E24" si="5">DAYS360(B24,C24)+1</f>
        <v>361</v>
      </c>
      <c r="F24" s="4">
        <f t="shared" ref="F24" si="6">(D24*E24)/360</f>
        <v>1344047.1222222222</v>
      </c>
      <c r="G24"/>
    </row>
    <row r="25" spans="1:11" x14ac:dyDescent="0.25">
      <c r="B25" s="24">
        <v>40909</v>
      </c>
      <c r="C25" s="24">
        <v>41274</v>
      </c>
      <c r="D25" s="9">
        <v>1392833</v>
      </c>
      <c r="E25" s="3">
        <f t="shared" ref="E25:E28" si="7">DAYS360(B25,C25)+1</f>
        <v>361</v>
      </c>
      <c r="F25" s="4">
        <f t="shared" ref="F25:F28" si="8">(D25*E25)/360</f>
        <v>1396701.9805555556</v>
      </c>
      <c r="G25"/>
    </row>
    <row r="26" spans="1:11" x14ac:dyDescent="0.25">
      <c r="B26" s="24">
        <v>41275</v>
      </c>
      <c r="C26" s="24">
        <v>41639</v>
      </c>
      <c r="D26" s="9">
        <v>1427668</v>
      </c>
      <c r="E26" s="3">
        <f t="shared" si="7"/>
        <v>361</v>
      </c>
      <c r="F26" s="4">
        <f t="shared" si="8"/>
        <v>1431633.7444444445</v>
      </c>
    </row>
    <row r="27" spans="1:11" x14ac:dyDescent="0.25">
      <c r="B27" s="24">
        <v>41640</v>
      </c>
      <c r="C27" s="24">
        <v>42004</v>
      </c>
      <c r="D27" s="9">
        <v>1455912</v>
      </c>
      <c r="E27" s="3">
        <f t="shared" si="7"/>
        <v>361</v>
      </c>
      <c r="F27" s="4">
        <f t="shared" si="8"/>
        <v>1459956.2</v>
      </c>
    </row>
    <row r="28" spans="1:11" x14ac:dyDescent="0.25">
      <c r="B28" s="24">
        <v>42005</v>
      </c>
      <c r="C28" s="24">
        <v>42005</v>
      </c>
      <c r="D28" s="9">
        <v>1524600</v>
      </c>
      <c r="E28" s="3">
        <f t="shared" si="7"/>
        <v>1</v>
      </c>
      <c r="F28" s="4">
        <f t="shared" si="8"/>
        <v>4235</v>
      </c>
    </row>
    <row r="29" spans="1:11" x14ac:dyDescent="0.25">
      <c r="B29" s="37" t="s">
        <v>6</v>
      </c>
      <c r="C29" s="37"/>
      <c r="D29" s="37"/>
      <c r="E29" s="37"/>
      <c r="F29" s="5">
        <f>SUM(F24:F28)</f>
        <v>5636574.0472222222</v>
      </c>
    </row>
    <row r="31" spans="1:11" x14ac:dyDescent="0.25">
      <c r="B31" s="1" t="s">
        <v>1</v>
      </c>
      <c r="C31" s="1" t="s">
        <v>2</v>
      </c>
      <c r="D31" s="1" t="s">
        <v>8</v>
      </c>
      <c r="E31" s="1" t="s">
        <v>4</v>
      </c>
      <c r="F31" s="2" t="s">
        <v>9</v>
      </c>
    </row>
    <row r="32" spans="1:11" x14ac:dyDescent="0.25">
      <c r="B32" s="24">
        <v>40544</v>
      </c>
      <c r="C32" s="24">
        <v>40908</v>
      </c>
      <c r="D32" s="4">
        <v>1344047.1222222222</v>
      </c>
      <c r="E32" s="3">
        <f t="shared" ref="E32" si="9">DAYS360(B32,C32)+1</f>
        <v>361</v>
      </c>
      <c r="F32" s="3">
        <f t="shared" ref="F32" si="10">(D32*E32*0.12)/360</f>
        <v>161733.67037407405</v>
      </c>
    </row>
    <row r="33" spans="2:9" x14ac:dyDescent="0.25">
      <c r="B33" s="24">
        <v>40909</v>
      </c>
      <c r="C33" s="24">
        <v>41274</v>
      </c>
      <c r="D33" s="4">
        <v>1396701.9805555556</v>
      </c>
      <c r="E33" s="3">
        <f t="shared" ref="E33:E36" si="11">DAYS360(B33,C33)+1</f>
        <v>361</v>
      </c>
      <c r="F33" s="3">
        <f t="shared" ref="F33:F36" si="12">(D33*E33*0.12)/360</f>
        <v>168069.80499351851</v>
      </c>
    </row>
    <row r="34" spans="2:9" x14ac:dyDescent="0.25">
      <c r="B34" s="24">
        <v>41275</v>
      </c>
      <c r="C34" s="24">
        <v>41639</v>
      </c>
      <c r="D34" s="4">
        <v>1431633.7444444445</v>
      </c>
      <c r="E34" s="3">
        <f t="shared" si="11"/>
        <v>361</v>
      </c>
      <c r="F34" s="3">
        <f t="shared" si="12"/>
        <v>172273.2605814815</v>
      </c>
    </row>
    <row r="35" spans="2:9" x14ac:dyDescent="0.25">
      <c r="B35" s="24">
        <v>41640</v>
      </c>
      <c r="C35" s="24">
        <v>42004</v>
      </c>
      <c r="D35" s="4">
        <v>1459956.2</v>
      </c>
      <c r="E35" s="3">
        <f t="shared" si="11"/>
        <v>361</v>
      </c>
      <c r="F35" s="3">
        <f t="shared" si="12"/>
        <v>175681.39606666667</v>
      </c>
    </row>
    <row r="36" spans="2:9" x14ac:dyDescent="0.25">
      <c r="B36" s="24">
        <v>42005</v>
      </c>
      <c r="C36" s="24">
        <v>42005</v>
      </c>
      <c r="D36" s="4">
        <v>4235</v>
      </c>
      <c r="E36" s="3">
        <f t="shared" si="11"/>
        <v>1</v>
      </c>
      <c r="F36" s="3">
        <f t="shared" si="12"/>
        <v>1.4116666666666666</v>
      </c>
    </row>
    <row r="37" spans="2:9" x14ac:dyDescent="0.25">
      <c r="B37" s="37" t="s">
        <v>6</v>
      </c>
      <c r="C37" s="37"/>
      <c r="D37" s="37"/>
      <c r="E37" s="37"/>
      <c r="F37" s="5">
        <f>SUM(F32:F36)</f>
        <v>677759.54368240735</v>
      </c>
    </row>
    <row r="39" spans="2:9" x14ac:dyDescent="0.25">
      <c r="B39" s="1" t="s">
        <v>1</v>
      </c>
      <c r="C39" s="1" t="s">
        <v>2</v>
      </c>
      <c r="D39" s="1" t="s">
        <v>3</v>
      </c>
      <c r="E39" s="1" t="s">
        <v>4</v>
      </c>
      <c r="F39" s="2" t="s">
        <v>10</v>
      </c>
      <c r="G39"/>
    </row>
    <row r="40" spans="2:9" x14ac:dyDescent="0.25">
      <c r="B40" s="24">
        <v>40544</v>
      </c>
      <c r="C40" s="11">
        <v>42005</v>
      </c>
      <c r="D40" s="9">
        <v>1524600</v>
      </c>
      <c r="E40" s="3">
        <f>DAYS360(B40,C40)+1</f>
        <v>1441</v>
      </c>
      <c r="F40" s="3">
        <f>(D40*E40)/720</f>
        <v>3051317.5</v>
      </c>
      <c r="G40"/>
    </row>
    <row r="41" spans="2:9" x14ac:dyDescent="0.25">
      <c r="B41" s="37" t="s">
        <v>6</v>
      </c>
      <c r="C41" s="37"/>
      <c r="D41" s="37"/>
      <c r="E41" s="37"/>
      <c r="F41" s="5">
        <f>SUM(F40:F40)</f>
        <v>3051317.5</v>
      </c>
      <c r="G41"/>
    </row>
    <row r="43" spans="2:9" x14ac:dyDescent="0.25">
      <c r="B43" s="36" t="s">
        <v>11</v>
      </c>
      <c r="C43" s="36"/>
      <c r="D43" s="36"/>
      <c r="E43" s="36"/>
      <c r="F43" s="36"/>
      <c r="G43" s="36"/>
      <c r="H43" s="36"/>
      <c r="I43" s="36"/>
    </row>
    <row r="44" spans="2:9" x14ac:dyDescent="0.25">
      <c r="B44" s="41"/>
      <c r="C44" s="41"/>
      <c r="D44" s="41"/>
      <c r="E44" s="12" t="s">
        <v>12</v>
      </c>
      <c r="F44" s="12" t="s">
        <v>13</v>
      </c>
      <c r="G44" s="12" t="s">
        <v>14</v>
      </c>
      <c r="H44" s="42" t="s">
        <v>15</v>
      </c>
      <c r="I44" s="42"/>
    </row>
    <row r="45" spans="2:9" x14ac:dyDescent="0.25">
      <c r="B45" s="31" t="s">
        <v>16</v>
      </c>
      <c r="C45" s="31"/>
      <c r="D45" s="31"/>
      <c r="E45" s="13">
        <v>2015</v>
      </c>
      <c r="F45" s="13">
        <v>1</v>
      </c>
      <c r="G45" s="14">
        <v>1</v>
      </c>
      <c r="H45" s="15" t="s">
        <v>17</v>
      </c>
      <c r="I45" s="16" t="s">
        <v>18</v>
      </c>
    </row>
    <row r="46" spans="2:9" x14ac:dyDescent="0.25">
      <c r="B46" s="31" t="s">
        <v>19</v>
      </c>
      <c r="C46" s="31"/>
      <c r="D46" s="31"/>
      <c r="E46" s="17">
        <v>2011</v>
      </c>
      <c r="F46" s="17">
        <v>1</v>
      </c>
      <c r="G46" s="18">
        <v>1</v>
      </c>
      <c r="H46" s="19">
        <f>(E45-E46)*360+(F45-F46)*30+(G45-G46+1)</f>
        <v>1441</v>
      </c>
      <c r="I46" s="20">
        <f>H46/360</f>
        <v>4.0027777777777782</v>
      </c>
    </row>
    <row r="47" spans="2:9" x14ac:dyDescent="0.25">
      <c r="B47" s="31" t="s">
        <v>20</v>
      </c>
      <c r="C47" s="31"/>
      <c r="D47" s="31"/>
      <c r="E47" s="40">
        <v>1524600</v>
      </c>
      <c r="F47" s="40"/>
      <c r="G47" s="40"/>
      <c r="H47" s="40"/>
      <c r="I47" s="40"/>
    </row>
    <row r="48" spans="2:9" x14ac:dyDescent="0.25">
      <c r="B48" s="31" t="s">
        <v>21</v>
      </c>
      <c r="C48" s="31"/>
      <c r="D48" s="31"/>
      <c r="E48" s="32">
        <f>E47/30</f>
        <v>50820</v>
      </c>
      <c r="F48" s="32"/>
      <c r="G48" s="32"/>
      <c r="H48" s="32"/>
      <c r="I48" s="32"/>
    </row>
    <row r="49" spans="2:9" x14ac:dyDescent="0.25">
      <c r="B49" s="31" t="s">
        <v>22</v>
      </c>
      <c r="C49" s="31"/>
      <c r="D49" s="31"/>
      <c r="E49" s="32">
        <f>E47</f>
        <v>1524600</v>
      </c>
      <c r="F49" s="32"/>
      <c r="G49" s="32"/>
      <c r="H49" s="32"/>
      <c r="I49" s="32"/>
    </row>
    <row r="50" spans="2:9" x14ac:dyDescent="0.25">
      <c r="B50" s="31" t="s">
        <v>23</v>
      </c>
      <c r="C50" s="31"/>
      <c r="D50" s="31"/>
      <c r="E50" s="21">
        <f>I46-1</f>
        <v>3.0027777777777782</v>
      </c>
      <c r="F50" s="32">
        <f>E50*20*E48</f>
        <v>3052023.333333334</v>
      </c>
      <c r="G50" s="32"/>
      <c r="H50" s="32"/>
      <c r="I50" s="32"/>
    </row>
    <row r="51" spans="2:9" x14ac:dyDescent="0.25">
      <c r="B51" s="34" t="s">
        <v>24</v>
      </c>
      <c r="C51" s="34"/>
      <c r="D51" s="34"/>
      <c r="E51" s="22"/>
      <c r="F51" s="35">
        <f>E49+F50</f>
        <v>4576623.333333334</v>
      </c>
      <c r="G51" s="35"/>
      <c r="H51" s="35"/>
      <c r="I51" s="35"/>
    </row>
    <row r="54" spans="2:9" x14ac:dyDescent="0.25">
      <c r="B54" s="33" t="s">
        <v>28</v>
      </c>
      <c r="C54" s="33"/>
      <c r="D54" s="33"/>
      <c r="E54" s="33"/>
      <c r="F54" s="7">
        <f>F13+F21+F29+F37+F41+F51</f>
        <v>87217737.038126871</v>
      </c>
    </row>
  </sheetData>
  <mergeCells count="24">
    <mergeCell ref="H6:K9"/>
    <mergeCell ref="H11:K21"/>
    <mergeCell ref="B48:D48"/>
    <mergeCell ref="E48:I48"/>
    <mergeCell ref="B49:D49"/>
    <mergeCell ref="B21:E21"/>
    <mergeCell ref="B37:E37"/>
    <mergeCell ref="B41:E41"/>
    <mergeCell ref="B5:F5"/>
    <mergeCell ref="B13:E13"/>
    <mergeCell ref="B51:D51"/>
    <mergeCell ref="F51:I51"/>
    <mergeCell ref="B54:E54"/>
    <mergeCell ref="E49:I49"/>
    <mergeCell ref="B29:E29"/>
    <mergeCell ref="B50:D50"/>
    <mergeCell ref="F50:I50"/>
    <mergeCell ref="B43:I43"/>
    <mergeCell ref="B44:D44"/>
    <mergeCell ref="H44:I44"/>
    <mergeCell ref="B45:D45"/>
    <mergeCell ref="B46:D46"/>
    <mergeCell ref="B47:D47"/>
    <mergeCell ref="E47:I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Giovanna Carolina Romero Ciodaro</cp:lastModifiedBy>
  <cp:revision/>
  <dcterms:created xsi:type="dcterms:W3CDTF">2023-05-23T18:21:31Z</dcterms:created>
  <dcterms:modified xsi:type="dcterms:W3CDTF">2023-10-28T15:45:43Z</dcterms:modified>
  <cp:category/>
  <cp:contentStatus/>
</cp:coreProperties>
</file>