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8" documentId="13_ncr:1_{06DAE6CA-2514-4D28-BB3D-BB71961C5DAE}" xr6:coauthVersionLast="47" xr6:coauthVersionMax="47" xr10:uidLastSave="{27B1661C-344F-43B7-A14D-AE6C3F912145}"/>
  <bookViews>
    <workbookView xWindow="-120" yWindow="-120" windowWidth="24240" windowHeight="13020" activeTab="1" xr2:uid="{69AAD36E-CAFA-43EB-832F-400E58192986}"/>
  </bookViews>
  <sheets>
    <sheet name="LIQ. PRETENSIONES DEMANDA" sheetId="12" r:id="rId1"/>
    <sheet name="PML-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 l="1"/>
  <c r="F26" i="12"/>
  <c r="F19" i="12"/>
  <c r="D11" i="15"/>
  <c r="D12" i="15"/>
  <c r="D10" i="15"/>
  <c r="D5" i="15"/>
  <c r="D6" i="15"/>
  <c r="D4" i="15"/>
  <c r="E22" i="15"/>
  <c r="F22" i="15" s="1"/>
  <c r="E18" i="15"/>
  <c r="E17" i="15"/>
  <c r="E16" i="15"/>
  <c r="E12" i="15"/>
  <c r="F12" i="15" s="1"/>
  <c r="D18" i="15" s="1"/>
  <c r="E11" i="15"/>
  <c r="E10" i="15"/>
  <c r="E6" i="15"/>
  <c r="E5" i="15"/>
  <c r="E4" i="15"/>
  <c r="H11" i="12"/>
  <c r="H10" i="12"/>
  <c r="H12" i="12"/>
  <c r="H9" i="12"/>
  <c r="E31" i="12"/>
  <c r="E17" i="12"/>
  <c r="E24" i="12"/>
  <c r="E12" i="12"/>
  <c r="D18" i="12" s="1"/>
  <c r="E11" i="12"/>
  <c r="D24" i="12" s="1"/>
  <c r="E10" i="12"/>
  <c r="D23" i="12" s="1"/>
  <c r="E9" i="12"/>
  <c r="D22" i="12" s="1"/>
  <c r="F6" i="15" l="1"/>
  <c r="F11" i="15"/>
  <c r="D17" i="15" s="1"/>
  <c r="F17" i="15" s="1"/>
  <c r="F5" i="15"/>
  <c r="F18" i="15"/>
  <c r="F4" i="15"/>
  <c r="F10" i="15"/>
  <c r="F13" i="15" s="1"/>
  <c r="D15" i="12"/>
  <c r="D25" i="12"/>
  <c r="D17" i="12"/>
  <c r="D16" i="12"/>
  <c r="F7" i="15" l="1"/>
  <c r="D16" i="15"/>
  <c r="F16" i="15" s="1"/>
  <c r="F19" i="15" s="1"/>
  <c r="F24" i="15" s="1"/>
  <c r="E32" i="12"/>
  <c r="E25" i="12"/>
  <c r="E18" i="12"/>
  <c r="F9" i="12"/>
  <c r="G9" i="12" s="1"/>
  <c r="I9" i="12" s="1"/>
  <c r="F10" i="12" l="1"/>
  <c r="G10" i="12" s="1"/>
  <c r="I10" i="12" s="1"/>
  <c r="E30" i="12" l="1"/>
  <c r="E29" i="12"/>
  <c r="E23" i="12"/>
  <c r="E22" i="12"/>
  <c r="E16" i="12"/>
  <c r="E15" i="12"/>
  <c r="E36" i="12"/>
  <c r="F36" i="12" s="1"/>
  <c r="F12" i="12" l="1"/>
  <c r="G12" i="12" s="1"/>
  <c r="I12" i="12" s="1"/>
  <c r="F11" i="12"/>
  <c r="G11" i="12" s="1"/>
  <c r="I11" i="12" s="1"/>
  <c r="I13" i="12" l="1"/>
  <c r="F15" i="12"/>
  <c r="F22" i="12"/>
  <c r="D29" i="12" s="1"/>
  <c r="F29" i="12" s="1"/>
  <c r="F25" i="12" l="1"/>
  <c r="D32" i="12" s="1"/>
  <c r="F32" i="12" s="1"/>
  <c r="F18" i="12" l="1"/>
  <c r="F16" i="12"/>
  <c r="F23" i="12"/>
  <c r="F17" i="12"/>
  <c r="F24" i="12"/>
  <c r="D31" i="12" s="1"/>
  <c r="F31" i="12" s="1"/>
  <c r="D30" i="12" l="1"/>
  <c r="F30" i="12" s="1"/>
  <c r="F39" i="12" s="1"/>
</calcChain>
</file>

<file path=xl/sharedStrings.xml><?xml version="1.0" encoding="utf-8"?>
<sst xmlns="http://schemas.openxmlformats.org/spreadsheetml/2006/main" count="62" uniqueCount="21">
  <si>
    <t>DIFERENCIAS SALARIALES AÑOS</t>
  </si>
  <si>
    <t>DESDE</t>
  </si>
  <si>
    <t>HASTA</t>
  </si>
  <si>
    <t>SALARIOS DEVENGADOS</t>
  </si>
  <si>
    <t>DIFERENCIA</t>
  </si>
  <si>
    <t>DIFERENCIA VLR DIA</t>
  </si>
  <si>
    <t>DÍAS</t>
  </si>
  <si>
    <t>TOTAL ADEUDADO</t>
  </si>
  <si>
    <t>CESANTÍAS</t>
  </si>
  <si>
    <t>INTERESES</t>
  </si>
  <si>
    <t>SALARIO</t>
  </si>
  <si>
    <t>VACACIONES</t>
  </si>
  <si>
    <t>TOTAL</t>
  </si>
  <si>
    <t>Total Liquidación:</t>
  </si>
  <si>
    <t>*Nota: Conforme al clausulado que nos envió la compañía, las pólizas amparan el pago de salarios y prestaciones sociales. Sin embargo, por instrucción de la cía se incluyen las vacaciones para el calculo del PML</t>
  </si>
  <si>
    <t>LIQUIDACIÓN DE LAS PRETENSIONES DE LA DEMANDA (DESDE EL 24/07/2017 AL 25/12/2019)</t>
  </si>
  <si>
    <t>SALARIOS PRETENDIDOS (AUMENTO CONVENCIÓN)</t>
  </si>
  <si>
    <t>PRIMA</t>
  </si>
  <si>
    <t>LIQUIDACIÓN DE LAS PRETENSIONES DE LA DEMANDA (DESDE EL16/08/2017 AL 21/03/2018)</t>
  </si>
  <si>
    <t xml:space="preserve">*Nota:  La vigencia de la póliza No. GU 071538  inicia el 16/08/2017 y fenece el 21/03/2018. La actora solicita el pago de prima, cesantías, intereses a las cesantías y vacaciones.
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</si>
  <si>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demandante aduce que la relación laboral data del 24/07/2017 al 25/12/2019, por lo que se liquidará conforme a estos extremos.
</t>
    </r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la demandante pretende el pago de (i) aumento salarial convencional, (ii) cesantías, intereses a las cesantías, prima de servicios y vacaciones, (iii) prestaciones e indemnizaciones convencionales y extralegales las cuales no se liquidan, toda vez, que no se cuentan con lo insumos para realizar la liquidación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</si>
</sst>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5" fontId="0" fillId="0" borderId="1" xfId="2" applyNumberFormat="1" applyFont="1" applyBorder="1"/>
    <xf numFmtId="0" fontId="5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4" fillId="0" borderId="0" xfId="0" applyFont="1" applyAlignment="1">
      <alignment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64" fontId="5" fillId="2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5" fillId="3" borderId="1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164" fontId="10" fillId="4" borderId="1" xfId="0" applyNumberFormat="1" applyFont="1" applyFill="1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65" fontId="5" fillId="3" borderId="1" xfId="0" applyNumberFormat="1" applyFont="1" applyFill="1" applyBorder="1"/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1425654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41"/>
  <sheetViews>
    <sheetView topLeftCell="F4" zoomScale="80" zoomScaleNormal="80" workbookViewId="0">
      <selection activeCell="L21" sqref="L21"/>
    </sheetView>
  </sheetViews>
  <sheetFormatPr baseColWidth="10" defaultColWidth="11.42578125" defaultRowHeight="15" x14ac:dyDescent="0.25"/>
  <cols>
    <col min="1" max="1" width="4.140625" customWidth="1"/>
    <col min="2" max="2" width="16.7109375" customWidth="1"/>
    <col min="3" max="3" width="18.7109375" style="1" customWidth="1"/>
    <col min="4" max="4" width="23.28515625" style="1" customWidth="1"/>
    <col min="5" max="5" width="24.7109375" style="1" customWidth="1"/>
    <col min="6" max="6" width="22" style="1" customWidth="1"/>
    <col min="7" max="7" width="21.28515625" style="1" customWidth="1"/>
    <col min="8" max="8" width="20.28515625" style="1" bestFit="1" customWidth="1"/>
    <col min="9" max="9" width="18.425781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s="1" customFormat="1" ht="15" customHeight="1" x14ac:dyDescent="0.25">
      <c r="B5"/>
      <c r="C5" s="35" t="s">
        <v>15</v>
      </c>
      <c r="D5" s="35"/>
      <c r="E5" s="35"/>
      <c r="F5" s="35"/>
      <c r="G5" s="35"/>
      <c r="H5"/>
      <c r="I5"/>
      <c r="J5"/>
      <c r="K5"/>
      <c r="L5"/>
    </row>
    <row r="6" spans="2:13" x14ac:dyDescent="0.25">
      <c r="C6"/>
      <c r="D6"/>
      <c r="E6"/>
      <c r="F6"/>
      <c r="G6"/>
      <c r="H6"/>
    </row>
    <row r="7" spans="2:13" ht="15" customHeight="1" x14ac:dyDescent="0.25">
      <c r="B7" s="36" t="s">
        <v>0</v>
      </c>
      <c r="C7" s="37"/>
      <c r="D7" s="37"/>
      <c r="E7" s="37"/>
      <c r="F7" s="37"/>
      <c r="G7" s="37"/>
      <c r="H7" s="37"/>
      <c r="I7" s="37"/>
    </row>
    <row r="8" spans="2:13" ht="30" x14ac:dyDescent="0.25">
      <c r="B8" s="22" t="s">
        <v>1</v>
      </c>
      <c r="C8" s="22" t="s">
        <v>2</v>
      </c>
      <c r="D8" s="22" t="s">
        <v>3</v>
      </c>
      <c r="E8" s="23" t="s">
        <v>16</v>
      </c>
      <c r="F8" s="7" t="s">
        <v>4</v>
      </c>
      <c r="G8" s="22" t="s">
        <v>5</v>
      </c>
      <c r="H8" s="22" t="s">
        <v>6</v>
      </c>
      <c r="I8" s="22" t="s">
        <v>12</v>
      </c>
    </row>
    <row r="9" spans="2:13" x14ac:dyDescent="0.25">
      <c r="B9" s="8">
        <v>42940</v>
      </c>
      <c r="C9" s="8">
        <v>42968</v>
      </c>
      <c r="D9" s="2">
        <v>3750000</v>
      </c>
      <c r="E9" s="9">
        <f>D9*0.5%+D9</f>
        <v>3768750</v>
      </c>
      <c r="F9" s="10">
        <f t="shared" ref="F9:F10" si="0">E9-D9</f>
        <v>18750</v>
      </c>
      <c r="G9" s="10">
        <f t="shared" ref="G9:G10" si="1">F9/30</f>
        <v>625</v>
      </c>
      <c r="H9" s="24">
        <f>DAYS360(B9,C9)+1</f>
        <v>28</v>
      </c>
      <c r="I9" s="10">
        <f>G9*H9</f>
        <v>17500</v>
      </c>
    </row>
    <row r="10" spans="2:13" x14ac:dyDescent="0.25">
      <c r="B10" s="8">
        <v>42969</v>
      </c>
      <c r="C10" s="8">
        <v>43100</v>
      </c>
      <c r="D10" s="2">
        <v>3900000</v>
      </c>
      <c r="E10" s="9">
        <f>D10*0.5%+D10</f>
        <v>3919500</v>
      </c>
      <c r="F10" s="10">
        <f t="shared" si="0"/>
        <v>19500</v>
      </c>
      <c r="G10" s="10">
        <f t="shared" si="1"/>
        <v>650</v>
      </c>
      <c r="H10" s="24">
        <f t="shared" ref="H10:H12" si="2">DAYS360(B10,C10)+1</f>
        <v>130</v>
      </c>
      <c r="I10" s="10">
        <f t="shared" ref="I10:I12" si="3">G10*H10</f>
        <v>84500</v>
      </c>
    </row>
    <row r="11" spans="2:13" x14ac:dyDescent="0.25">
      <c r="B11" s="8">
        <v>43101</v>
      </c>
      <c r="C11" s="8">
        <v>43465</v>
      </c>
      <c r="D11" s="2">
        <v>3900000</v>
      </c>
      <c r="E11" s="9">
        <f>D11*6.4%+D11</f>
        <v>4149600</v>
      </c>
      <c r="F11" s="10">
        <f>E11-D11</f>
        <v>249600</v>
      </c>
      <c r="G11" s="10">
        <f>F11/30</f>
        <v>8320</v>
      </c>
      <c r="H11" s="24">
        <f>DAYS360(B11,C11)</f>
        <v>360</v>
      </c>
      <c r="I11" s="10">
        <f t="shared" si="3"/>
        <v>2995200</v>
      </c>
    </row>
    <row r="12" spans="2:13" x14ac:dyDescent="0.25">
      <c r="B12" s="8">
        <v>43466</v>
      </c>
      <c r="C12" s="8">
        <v>43824</v>
      </c>
      <c r="D12" s="2">
        <v>3900000</v>
      </c>
      <c r="E12" s="9">
        <f>D12*6.4%+D12</f>
        <v>4149600</v>
      </c>
      <c r="F12" s="10">
        <f>E12-D12</f>
        <v>249600</v>
      </c>
      <c r="G12" s="10">
        <f>F12/30</f>
        <v>8320</v>
      </c>
      <c r="H12" s="24">
        <f t="shared" si="2"/>
        <v>355</v>
      </c>
      <c r="I12" s="10">
        <f t="shared" si="3"/>
        <v>2953600</v>
      </c>
    </row>
    <row r="13" spans="2:13" x14ac:dyDescent="0.25">
      <c r="C13"/>
      <c r="D13"/>
      <c r="E13"/>
      <c r="F13"/>
      <c r="G13"/>
      <c r="H13"/>
      <c r="I13" s="25">
        <f>SUM(I9:I12)</f>
        <v>6050800</v>
      </c>
    </row>
    <row r="14" spans="2:13" ht="15.75" customHeight="1" x14ac:dyDescent="0.25">
      <c r="B14" s="3" t="s">
        <v>1</v>
      </c>
      <c r="C14" s="3" t="s">
        <v>2</v>
      </c>
      <c r="D14" s="3" t="s">
        <v>10</v>
      </c>
      <c r="E14" s="3" t="s">
        <v>6</v>
      </c>
      <c r="F14" s="13" t="s">
        <v>17</v>
      </c>
      <c r="G14"/>
      <c r="H14"/>
      <c r="M14" s="5"/>
    </row>
    <row r="15" spans="2:13" ht="15.75" customHeight="1" x14ac:dyDescent="0.25">
      <c r="B15" s="8">
        <v>42940</v>
      </c>
      <c r="C15" s="8">
        <v>42968</v>
      </c>
      <c r="D15" s="9">
        <f>+E9</f>
        <v>3768750</v>
      </c>
      <c r="E15" s="4">
        <f t="shared" ref="E15:E18" si="4">DAYS360(B15,C15)+1</f>
        <v>28</v>
      </c>
      <c r="F15" s="14">
        <f t="shared" ref="F15:F18" si="5">(D15*E15)/360</f>
        <v>293125</v>
      </c>
      <c r="G15"/>
      <c r="H15"/>
      <c r="M15" s="5"/>
    </row>
    <row r="16" spans="2:13" ht="15.75" customHeight="1" x14ac:dyDescent="0.25">
      <c r="B16" s="8">
        <v>42969</v>
      </c>
      <c r="C16" s="8">
        <v>43100</v>
      </c>
      <c r="D16" s="9">
        <f t="shared" ref="D16:D18" si="6">+E10</f>
        <v>3919500</v>
      </c>
      <c r="E16" s="4">
        <f t="shared" si="4"/>
        <v>130</v>
      </c>
      <c r="F16" s="14">
        <f t="shared" si="5"/>
        <v>1415375</v>
      </c>
      <c r="G16"/>
      <c r="H16"/>
      <c r="M16" s="5"/>
    </row>
    <row r="17" spans="2:12" ht="15.75" customHeight="1" x14ac:dyDescent="0.25">
      <c r="B17" s="8">
        <v>43101</v>
      </c>
      <c r="C17" s="8">
        <v>43465</v>
      </c>
      <c r="D17" s="9">
        <f t="shared" si="6"/>
        <v>4149600</v>
      </c>
      <c r="E17" s="4">
        <f>DAYS360(B17,C17)</f>
        <v>360</v>
      </c>
      <c r="F17" s="14">
        <f t="shared" si="5"/>
        <v>4149600</v>
      </c>
      <c r="G17"/>
      <c r="H17"/>
      <c r="I17" s="30" t="s">
        <v>20</v>
      </c>
      <c r="J17" s="30"/>
      <c r="K17" s="30"/>
    </row>
    <row r="18" spans="2:12" ht="15.75" customHeight="1" x14ac:dyDescent="0.25">
      <c r="B18" s="8">
        <v>43466</v>
      </c>
      <c r="C18" s="8">
        <v>43824</v>
      </c>
      <c r="D18" s="9">
        <f t="shared" si="6"/>
        <v>4149600</v>
      </c>
      <c r="E18" s="4">
        <f t="shared" si="4"/>
        <v>355</v>
      </c>
      <c r="F18" s="14">
        <f t="shared" si="5"/>
        <v>4091966.6666666665</v>
      </c>
      <c r="G18"/>
      <c r="H18"/>
      <c r="I18" s="30"/>
      <c r="J18" s="30"/>
      <c r="K18" s="30"/>
      <c r="L18" s="26"/>
    </row>
    <row r="19" spans="2:12" ht="15.75" customHeight="1" x14ac:dyDescent="0.25">
      <c r="B19" s="34" t="s">
        <v>7</v>
      </c>
      <c r="C19" s="34"/>
      <c r="D19" s="34"/>
      <c r="E19" s="34"/>
      <c r="F19" s="15">
        <f>SUM(F15:F18)</f>
        <v>9950066.666666666</v>
      </c>
      <c r="G19"/>
      <c r="H19"/>
      <c r="I19" s="30"/>
      <c r="J19" s="30"/>
      <c r="K19" s="30"/>
      <c r="L19" s="26"/>
    </row>
    <row r="20" spans="2:12" ht="15.75" customHeight="1" x14ac:dyDescent="0.25">
      <c r="C20"/>
      <c r="D20"/>
      <c r="E20"/>
      <c r="F20"/>
      <c r="G20"/>
      <c r="H20"/>
      <c r="I20" s="30"/>
      <c r="J20" s="30"/>
      <c r="K20" s="30"/>
      <c r="L20" s="26"/>
    </row>
    <row r="21" spans="2:12" ht="15.75" customHeight="1" x14ac:dyDescent="0.25">
      <c r="B21" s="3" t="s">
        <v>1</v>
      </c>
      <c r="C21" s="3" t="s">
        <v>2</v>
      </c>
      <c r="D21" s="3" t="s">
        <v>10</v>
      </c>
      <c r="E21" s="3" t="s">
        <v>6</v>
      </c>
      <c r="F21" s="13" t="s">
        <v>8</v>
      </c>
      <c r="G21"/>
      <c r="H21"/>
      <c r="I21" s="30"/>
      <c r="J21" s="30"/>
      <c r="K21" s="30"/>
      <c r="L21" s="26"/>
    </row>
    <row r="22" spans="2:12" ht="15.75" customHeight="1" x14ac:dyDescent="0.25">
      <c r="B22" s="8">
        <v>42940</v>
      </c>
      <c r="C22" s="8">
        <v>42968</v>
      </c>
      <c r="D22" s="2">
        <f>+E9</f>
        <v>3768750</v>
      </c>
      <c r="E22" s="4">
        <f t="shared" ref="E22:E25" si="7">DAYS360(B22,C22)+1</f>
        <v>28</v>
      </c>
      <c r="F22" s="14">
        <f t="shared" ref="F22:F25" si="8">(D22*E22)/360</f>
        <v>293125</v>
      </c>
      <c r="G22"/>
      <c r="H22"/>
      <c r="I22" s="30"/>
      <c r="J22" s="30"/>
      <c r="K22" s="30"/>
      <c r="L22" s="26"/>
    </row>
    <row r="23" spans="2:12" ht="15.75" customHeight="1" x14ac:dyDescent="0.25">
      <c r="B23" s="8">
        <v>42969</v>
      </c>
      <c r="C23" s="8">
        <v>43100</v>
      </c>
      <c r="D23" s="2">
        <f t="shared" ref="D23:D25" si="9">+E10</f>
        <v>3919500</v>
      </c>
      <c r="E23" s="4">
        <f t="shared" si="7"/>
        <v>130</v>
      </c>
      <c r="F23" s="14">
        <f t="shared" si="8"/>
        <v>1415375</v>
      </c>
      <c r="G23"/>
      <c r="H23"/>
      <c r="I23" s="30"/>
      <c r="J23" s="30"/>
      <c r="K23" s="30"/>
      <c r="L23" s="26"/>
    </row>
    <row r="24" spans="2:12" ht="15.75" customHeight="1" x14ac:dyDescent="0.25">
      <c r="B24" s="8">
        <v>43101</v>
      </c>
      <c r="C24" s="8">
        <v>43465</v>
      </c>
      <c r="D24" s="2">
        <f t="shared" si="9"/>
        <v>4149600</v>
      </c>
      <c r="E24" s="4">
        <f>DAYS360(B24,C24)</f>
        <v>360</v>
      </c>
      <c r="F24" s="14">
        <f t="shared" si="8"/>
        <v>4149600</v>
      </c>
      <c r="G24"/>
      <c r="H24"/>
      <c r="I24" s="30"/>
      <c r="J24" s="30"/>
      <c r="K24" s="30"/>
      <c r="L24" s="26"/>
    </row>
    <row r="25" spans="2:12" ht="15.75" customHeight="1" x14ac:dyDescent="0.25">
      <c r="B25" s="8">
        <v>43466</v>
      </c>
      <c r="C25" s="8">
        <v>43824</v>
      </c>
      <c r="D25" s="2">
        <f t="shared" si="9"/>
        <v>4149600</v>
      </c>
      <c r="E25" s="4">
        <f t="shared" si="7"/>
        <v>355</v>
      </c>
      <c r="F25" s="14">
        <f t="shared" si="8"/>
        <v>4091966.6666666665</v>
      </c>
      <c r="G25"/>
      <c r="H25"/>
      <c r="I25" s="30"/>
      <c r="J25" s="30"/>
      <c r="K25" s="30"/>
    </row>
    <row r="26" spans="2:12" ht="15.75" customHeight="1" x14ac:dyDescent="0.25">
      <c r="B26" s="27" t="s">
        <v>7</v>
      </c>
      <c r="C26" s="28"/>
      <c r="D26" s="28"/>
      <c r="E26" s="29"/>
      <c r="F26" s="15">
        <f>SUM(F22:F25)</f>
        <v>9950066.666666666</v>
      </c>
      <c r="H26"/>
      <c r="I26" s="30"/>
      <c r="J26" s="30"/>
      <c r="K26" s="30"/>
    </row>
    <row r="27" spans="2:12" ht="15.75" customHeight="1" x14ac:dyDescent="0.25">
      <c r="C27"/>
      <c r="D27"/>
      <c r="E27"/>
      <c r="F27"/>
      <c r="G27"/>
      <c r="H27"/>
      <c r="I27" s="30"/>
      <c r="J27" s="30"/>
      <c r="K27" s="30"/>
    </row>
    <row r="28" spans="2:12" ht="15.75" customHeight="1" x14ac:dyDescent="0.25">
      <c r="B28" s="3" t="s">
        <v>1</v>
      </c>
      <c r="C28" s="3" t="s">
        <v>2</v>
      </c>
      <c r="D28" s="3" t="s">
        <v>8</v>
      </c>
      <c r="E28" s="3" t="s">
        <v>6</v>
      </c>
      <c r="F28" s="13" t="s">
        <v>9</v>
      </c>
      <c r="G28"/>
      <c r="H28"/>
      <c r="I28" s="30"/>
      <c r="J28" s="30"/>
      <c r="K28" s="30"/>
    </row>
    <row r="29" spans="2:12" x14ac:dyDescent="0.25">
      <c r="B29" s="8">
        <v>42940</v>
      </c>
      <c r="C29" s="8">
        <v>42968</v>
      </c>
      <c r="D29" s="14">
        <f>+F22</f>
        <v>293125</v>
      </c>
      <c r="E29" s="4">
        <f t="shared" ref="E29:E32" si="10">DAYS360(B29,C29)+1</f>
        <v>28</v>
      </c>
      <c r="F29" s="4">
        <f t="shared" ref="F29:F32" si="11">(D29*E29*0.12)/360</f>
        <v>2735.8333333333335</v>
      </c>
      <c r="G29"/>
      <c r="H29"/>
      <c r="I29" s="30"/>
      <c r="J29" s="30"/>
      <c r="K29" s="30"/>
    </row>
    <row r="30" spans="2:12" x14ac:dyDescent="0.25">
      <c r="B30" s="8">
        <v>42969</v>
      </c>
      <c r="C30" s="8">
        <v>43100</v>
      </c>
      <c r="D30" s="14">
        <f>+F23</f>
        <v>1415375</v>
      </c>
      <c r="E30" s="4">
        <f t="shared" si="10"/>
        <v>130</v>
      </c>
      <c r="F30" s="4">
        <f t="shared" si="11"/>
        <v>61332.916666666664</v>
      </c>
      <c r="G30"/>
      <c r="H30"/>
    </row>
    <row r="31" spans="2:12" x14ac:dyDescent="0.25">
      <c r="B31" s="8">
        <v>43101</v>
      </c>
      <c r="C31" s="8">
        <v>43465</v>
      </c>
      <c r="D31" s="14">
        <f>+F24</f>
        <v>4149600</v>
      </c>
      <c r="E31" s="4">
        <f>DAYS360(B31,C31)</f>
        <v>360</v>
      </c>
      <c r="F31" s="4">
        <f t="shared" si="11"/>
        <v>497952</v>
      </c>
      <c r="G31"/>
      <c r="H31"/>
    </row>
    <row r="32" spans="2:12" x14ac:dyDescent="0.25">
      <c r="B32" s="8">
        <v>43466</v>
      </c>
      <c r="C32" s="8">
        <v>43824</v>
      </c>
      <c r="D32" s="14">
        <f>+F25</f>
        <v>4091966.6666666665</v>
      </c>
      <c r="E32" s="4">
        <f t="shared" si="10"/>
        <v>355</v>
      </c>
      <c r="F32" s="4">
        <f t="shared" si="11"/>
        <v>484216.05555555545</v>
      </c>
      <c r="G32"/>
      <c r="H32"/>
    </row>
    <row r="33" spans="2:8" x14ac:dyDescent="0.25">
      <c r="B33" s="34" t="s">
        <v>7</v>
      </c>
      <c r="C33" s="34"/>
      <c r="D33" s="34"/>
      <c r="E33" s="34"/>
      <c r="F33" s="15">
        <f>SUM(F29:F32)</f>
        <v>1046236.8055555555</v>
      </c>
      <c r="G33"/>
      <c r="H33"/>
    </row>
    <row r="34" spans="2:8" x14ac:dyDescent="0.25">
      <c r="C34"/>
      <c r="D34"/>
      <c r="E34"/>
      <c r="F34"/>
      <c r="G34"/>
      <c r="H34"/>
    </row>
    <row r="35" spans="2:8" x14ac:dyDescent="0.25">
      <c r="B35" s="3" t="s">
        <v>1</v>
      </c>
      <c r="C35" s="3" t="s">
        <v>2</v>
      </c>
      <c r="D35" s="3" t="s">
        <v>10</v>
      </c>
      <c r="E35" s="3" t="s">
        <v>6</v>
      </c>
      <c r="F35" s="13" t="s">
        <v>11</v>
      </c>
      <c r="G35"/>
      <c r="H35"/>
    </row>
    <row r="36" spans="2:8" x14ac:dyDescent="0.25">
      <c r="B36" s="12">
        <v>42940</v>
      </c>
      <c r="C36" s="12">
        <v>43824</v>
      </c>
      <c r="D36" s="11">
        <v>4091967</v>
      </c>
      <c r="E36" s="4">
        <f>DAYS360(B36,C36)+1</f>
        <v>872</v>
      </c>
      <c r="F36" s="15">
        <f>(D36*E36)/720</f>
        <v>4955826.7</v>
      </c>
      <c r="G36"/>
      <c r="H36"/>
    </row>
    <row r="37" spans="2:8" x14ac:dyDescent="0.25">
      <c r="C37"/>
      <c r="D37"/>
      <c r="E37"/>
      <c r="F37"/>
      <c r="G37"/>
      <c r="H37"/>
    </row>
    <row r="38" spans="2:8" x14ac:dyDescent="0.25">
      <c r="C38" s="16"/>
      <c r="D38" s="16"/>
      <c r="E38" s="16"/>
      <c r="F38" s="17"/>
      <c r="G38"/>
      <c r="H38"/>
    </row>
    <row r="39" spans="2:8" x14ac:dyDescent="0.25">
      <c r="B39" s="31" t="s">
        <v>13</v>
      </c>
      <c r="C39" s="32"/>
      <c r="D39" s="32"/>
      <c r="E39" s="33"/>
      <c r="F39" s="18">
        <f>F36+F33+F26+F19+I13</f>
        <v>31952996.838888887</v>
      </c>
      <c r="G39"/>
      <c r="H39"/>
    </row>
    <row r="40" spans="2:8" x14ac:dyDescent="0.25">
      <c r="C40"/>
      <c r="D40"/>
      <c r="E40"/>
      <c r="F40"/>
      <c r="G40"/>
      <c r="H40"/>
    </row>
    <row r="41" spans="2:8" x14ac:dyDescent="0.25">
      <c r="C41"/>
      <c r="D41"/>
      <c r="E41"/>
      <c r="F41"/>
      <c r="G41"/>
      <c r="H41"/>
    </row>
  </sheetData>
  <mergeCells count="7">
    <mergeCell ref="B26:E26"/>
    <mergeCell ref="I17:K29"/>
    <mergeCell ref="B39:E39"/>
    <mergeCell ref="B33:E33"/>
    <mergeCell ref="C5:G5"/>
    <mergeCell ref="B19:E19"/>
    <mergeCell ref="B7:I7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A1:K42"/>
  <sheetViews>
    <sheetView tabSelected="1" topLeftCell="A4" zoomScaleNormal="100" workbookViewId="0">
      <selection activeCell="D22" sqref="D22"/>
    </sheetView>
  </sheetViews>
  <sheetFormatPr baseColWidth="10" defaultColWidth="11.42578125" defaultRowHeight="15" x14ac:dyDescent="0.25"/>
  <cols>
    <col min="2" max="2" width="14.140625" customWidth="1"/>
    <col min="3" max="3" width="13.5703125" customWidth="1"/>
    <col min="4" max="4" width="19.7109375" customWidth="1"/>
    <col min="5" max="5" width="16.28515625" customWidth="1"/>
    <col min="6" max="6" width="19.85546875" customWidth="1"/>
    <col min="7" max="7" width="17.85546875" customWidth="1"/>
  </cols>
  <sheetData>
    <row r="1" spans="1:11" x14ac:dyDescent="0.25">
      <c r="A1" s="6"/>
      <c r="B1" s="39" t="s">
        <v>18</v>
      </c>
      <c r="C1" s="39"/>
      <c r="D1" s="39"/>
      <c r="E1" s="39"/>
      <c r="F1" s="39"/>
      <c r="G1" s="6"/>
      <c r="H1" s="6"/>
      <c r="I1" s="6"/>
      <c r="J1" s="6"/>
      <c r="K1" s="6"/>
    </row>
    <row r="2" spans="1:11" x14ac:dyDescent="0.25">
      <c r="A2" s="6"/>
      <c r="B2" s="20"/>
      <c r="C2" s="20"/>
      <c r="H2" s="6"/>
      <c r="I2" s="6"/>
      <c r="J2" s="6"/>
      <c r="K2" s="6"/>
    </row>
    <row r="3" spans="1:11" x14ac:dyDescent="0.25">
      <c r="A3" s="6"/>
      <c r="B3" s="3" t="s">
        <v>1</v>
      </c>
      <c r="C3" s="3" t="s">
        <v>2</v>
      </c>
      <c r="D3" s="3" t="s">
        <v>10</v>
      </c>
      <c r="E3" s="3" t="s">
        <v>6</v>
      </c>
      <c r="F3" s="13" t="s">
        <v>17</v>
      </c>
      <c r="H3" s="6"/>
      <c r="I3" s="6"/>
      <c r="J3" s="6"/>
      <c r="K3" s="6"/>
    </row>
    <row r="4" spans="1:11" x14ac:dyDescent="0.25">
      <c r="A4" s="6"/>
      <c r="B4" s="8">
        <v>42963</v>
      </c>
      <c r="C4" s="8">
        <v>42968</v>
      </c>
      <c r="D4" s="9">
        <f>+'LIQ. PRETENSIONES DEMANDA'!E9</f>
        <v>3768750</v>
      </c>
      <c r="E4" s="4">
        <f t="shared" ref="E4:E5" si="0">DAYS360(B4,C4)+1</f>
        <v>6</v>
      </c>
      <c r="F4" s="14">
        <f t="shared" ref="F4:F6" si="1">(D4*E4)/360</f>
        <v>62812.5</v>
      </c>
      <c r="H4" s="6"/>
      <c r="I4" s="6"/>
      <c r="J4" s="6"/>
      <c r="K4" s="6"/>
    </row>
    <row r="5" spans="1:11" x14ac:dyDescent="0.25">
      <c r="A5" s="6"/>
      <c r="B5" s="8">
        <v>42969</v>
      </c>
      <c r="C5" s="8">
        <v>43100</v>
      </c>
      <c r="D5" s="9">
        <f>+'LIQ. PRETENSIONES DEMANDA'!E10</f>
        <v>3919500</v>
      </c>
      <c r="E5" s="4">
        <f t="shared" si="0"/>
        <v>130</v>
      </c>
      <c r="F5" s="14">
        <f t="shared" si="1"/>
        <v>1415375</v>
      </c>
      <c r="H5" s="6"/>
      <c r="I5" s="6"/>
      <c r="J5" s="6"/>
      <c r="K5" s="6"/>
    </row>
    <row r="6" spans="1:11" x14ac:dyDescent="0.25">
      <c r="A6" s="6"/>
      <c r="B6" s="8">
        <v>43101</v>
      </c>
      <c r="C6" s="8">
        <v>43180</v>
      </c>
      <c r="D6" s="9">
        <f>+'LIQ. PRETENSIONES DEMANDA'!E11</f>
        <v>4149600</v>
      </c>
      <c r="E6" s="4">
        <f>DAYS360(B6,C6)</f>
        <v>80</v>
      </c>
      <c r="F6" s="14">
        <f t="shared" si="1"/>
        <v>922133.33333333337</v>
      </c>
      <c r="H6" s="6"/>
      <c r="I6" s="6"/>
      <c r="J6" s="6"/>
      <c r="K6" s="6"/>
    </row>
    <row r="7" spans="1:11" x14ac:dyDescent="0.25">
      <c r="A7" s="6"/>
      <c r="B7" s="34" t="s">
        <v>7</v>
      </c>
      <c r="C7" s="34"/>
      <c r="D7" s="34"/>
      <c r="E7" s="34"/>
      <c r="F7" s="15">
        <f>SUM(F4:F6)</f>
        <v>2400320.8333333335</v>
      </c>
      <c r="H7" s="6"/>
      <c r="I7" s="6"/>
      <c r="J7" s="6"/>
      <c r="K7" s="6"/>
    </row>
    <row r="8" spans="1:11" x14ac:dyDescent="0.25">
      <c r="A8" s="6"/>
      <c r="H8" s="6"/>
      <c r="I8" s="6"/>
      <c r="J8" s="6"/>
      <c r="K8" s="6"/>
    </row>
    <row r="9" spans="1:11" x14ac:dyDescent="0.25">
      <c r="A9" s="6"/>
      <c r="B9" s="3" t="s">
        <v>1</v>
      </c>
      <c r="C9" s="3" t="s">
        <v>2</v>
      </c>
      <c r="D9" s="3" t="s">
        <v>10</v>
      </c>
      <c r="E9" s="3" t="s">
        <v>6</v>
      </c>
      <c r="F9" s="13" t="s">
        <v>8</v>
      </c>
      <c r="H9" s="38" t="s">
        <v>14</v>
      </c>
      <c r="I9" s="38"/>
      <c r="J9" s="38"/>
      <c r="K9" s="38"/>
    </row>
    <row r="10" spans="1:11" x14ac:dyDescent="0.25">
      <c r="A10" s="6"/>
      <c r="B10" s="8">
        <v>42963</v>
      </c>
      <c r="C10" s="8">
        <v>42968</v>
      </c>
      <c r="D10" s="2">
        <f>+'LIQ. PRETENSIONES DEMANDA'!E9</f>
        <v>3768750</v>
      </c>
      <c r="E10" s="4">
        <f t="shared" ref="E10:E11" si="2">DAYS360(B10,C10)+1</f>
        <v>6</v>
      </c>
      <c r="F10" s="14">
        <f t="shared" ref="F10:F12" si="3">(D10*E10)/360</f>
        <v>62812.5</v>
      </c>
      <c r="H10" s="38"/>
      <c r="I10" s="38"/>
      <c r="J10" s="38"/>
      <c r="K10" s="38"/>
    </row>
    <row r="11" spans="1:11" x14ac:dyDescent="0.25">
      <c r="A11" s="6"/>
      <c r="B11" s="8">
        <v>42969</v>
      </c>
      <c r="C11" s="8">
        <v>43100</v>
      </c>
      <c r="D11" s="2">
        <f>+'LIQ. PRETENSIONES DEMANDA'!E10</f>
        <v>3919500</v>
      </c>
      <c r="E11" s="4">
        <f t="shared" si="2"/>
        <v>130</v>
      </c>
      <c r="F11" s="14">
        <f t="shared" si="3"/>
        <v>1415375</v>
      </c>
      <c r="H11" s="38"/>
      <c r="I11" s="38"/>
      <c r="J11" s="38"/>
      <c r="K11" s="38"/>
    </row>
    <row r="12" spans="1:11" x14ac:dyDescent="0.25">
      <c r="A12" s="6"/>
      <c r="B12" s="8">
        <v>43101</v>
      </c>
      <c r="C12" s="8">
        <v>43180</v>
      </c>
      <c r="D12" s="2">
        <f>+'LIQ. PRETENSIONES DEMANDA'!E11</f>
        <v>4149600</v>
      </c>
      <c r="E12" s="4">
        <f>DAYS360(B12,C12)</f>
        <v>80</v>
      </c>
      <c r="F12" s="14">
        <f t="shared" si="3"/>
        <v>922133.33333333337</v>
      </c>
      <c r="H12" s="38"/>
      <c r="I12" s="38"/>
      <c r="J12" s="38"/>
      <c r="K12" s="38"/>
    </row>
    <row r="13" spans="1:11" x14ac:dyDescent="0.25">
      <c r="A13" s="6"/>
      <c r="B13" s="27" t="s">
        <v>7</v>
      </c>
      <c r="C13" s="28"/>
      <c r="D13" s="28"/>
      <c r="E13" s="29"/>
      <c r="F13" s="15">
        <f>SUM(F10:F12)</f>
        <v>2400320.8333333335</v>
      </c>
      <c r="G13" s="6"/>
      <c r="H13" s="21"/>
      <c r="I13" s="21"/>
      <c r="J13" s="21"/>
      <c r="K13" s="21"/>
    </row>
    <row r="14" spans="1:11" ht="15" customHeight="1" x14ac:dyDescent="0.25">
      <c r="A14" s="6"/>
      <c r="G14" s="6"/>
      <c r="H14" s="38" t="s">
        <v>19</v>
      </c>
      <c r="I14" s="38"/>
      <c r="J14" s="38"/>
      <c r="K14" s="38"/>
    </row>
    <row r="15" spans="1:11" ht="15" customHeight="1" x14ac:dyDescent="0.25">
      <c r="A15" s="6"/>
      <c r="B15" s="3" t="s">
        <v>1</v>
      </c>
      <c r="C15" s="3" t="s">
        <v>2</v>
      </c>
      <c r="D15" s="3" t="s">
        <v>8</v>
      </c>
      <c r="E15" s="3" t="s">
        <v>6</v>
      </c>
      <c r="F15" s="13" t="s">
        <v>9</v>
      </c>
      <c r="G15" s="6"/>
      <c r="H15" s="38"/>
      <c r="I15" s="38"/>
      <c r="J15" s="38"/>
      <c r="K15" s="38"/>
    </row>
    <row r="16" spans="1:11" x14ac:dyDescent="0.25">
      <c r="A16" s="6"/>
      <c r="B16" s="8">
        <v>42963</v>
      </c>
      <c r="C16" s="8">
        <v>42968</v>
      </c>
      <c r="D16" s="14">
        <f>+F10</f>
        <v>62812.5</v>
      </c>
      <c r="E16" s="4">
        <f t="shared" ref="E16:E17" si="4">DAYS360(B16,C16)+1</f>
        <v>6</v>
      </c>
      <c r="F16" s="4">
        <f t="shared" ref="F16:F18" si="5">(D16*E16*0.12)/360</f>
        <v>125.625</v>
      </c>
      <c r="G16" s="6"/>
      <c r="H16" s="38"/>
      <c r="I16" s="38"/>
      <c r="J16" s="38"/>
      <c r="K16" s="38"/>
    </row>
    <row r="17" spans="1:11" x14ac:dyDescent="0.25">
      <c r="A17" s="6"/>
      <c r="B17" s="8">
        <v>42969</v>
      </c>
      <c r="C17" s="8">
        <v>43100</v>
      </c>
      <c r="D17" s="14">
        <f>+F11</f>
        <v>1415375</v>
      </c>
      <c r="E17" s="4">
        <f t="shared" si="4"/>
        <v>130</v>
      </c>
      <c r="F17" s="4">
        <f t="shared" si="5"/>
        <v>61332.916666666664</v>
      </c>
      <c r="G17" s="6"/>
      <c r="H17" s="38"/>
      <c r="I17" s="38"/>
      <c r="J17" s="38"/>
      <c r="K17" s="38"/>
    </row>
    <row r="18" spans="1:11" x14ac:dyDescent="0.25">
      <c r="A18" s="6"/>
      <c r="B18" s="8">
        <v>43101</v>
      </c>
      <c r="C18" s="8">
        <v>43180</v>
      </c>
      <c r="D18" s="14">
        <f>+F12</f>
        <v>922133.33333333337</v>
      </c>
      <c r="E18" s="4">
        <f>DAYS360(B18,C18)</f>
        <v>80</v>
      </c>
      <c r="F18" s="4">
        <f t="shared" si="5"/>
        <v>24590.222222222223</v>
      </c>
      <c r="G18" s="6"/>
    </row>
    <row r="19" spans="1:11" x14ac:dyDescent="0.25">
      <c r="A19" s="6"/>
      <c r="B19" s="34" t="s">
        <v>7</v>
      </c>
      <c r="C19" s="34"/>
      <c r="D19" s="34"/>
      <c r="E19" s="34"/>
      <c r="F19" s="15">
        <f>SUM(F16:F18)</f>
        <v>86048.763888888891</v>
      </c>
      <c r="G19" s="6"/>
    </row>
    <row r="20" spans="1:11" x14ac:dyDescent="0.25">
      <c r="A20" s="20"/>
      <c r="G20" s="6"/>
    </row>
    <row r="21" spans="1:11" x14ac:dyDescent="0.25">
      <c r="A21" s="20"/>
      <c r="B21" s="3" t="s">
        <v>1</v>
      </c>
      <c r="C21" s="3" t="s">
        <v>2</v>
      </c>
      <c r="D21" s="3" t="s">
        <v>10</v>
      </c>
      <c r="E21" s="3" t="s">
        <v>6</v>
      </c>
      <c r="F21" s="13" t="s">
        <v>11</v>
      </c>
      <c r="G21" s="6"/>
    </row>
    <row r="22" spans="1:11" x14ac:dyDescent="0.25">
      <c r="A22" s="19"/>
      <c r="B22" s="8">
        <v>42963</v>
      </c>
      <c r="C22" s="8">
        <v>43180</v>
      </c>
      <c r="D22" s="11">
        <v>4091967</v>
      </c>
      <c r="E22" s="4">
        <f>DAYS360(B22,C22)+1</f>
        <v>216</v>
      </c>
      <c r="F22" s="15">
        <f>(D22*E22)/720</f>
        <v>1227590.1000000001</v>
      </c>
      <c r="G22" s="6"/>
    </row>
    <row r="23" spans="1:11" x14ac:dyDescent="0.25">
      <c r="A23" s="19"/>
    </row>
    <row r="24" spans="1:11" x14ac:dyDescent="0.25">
      <c r="A24" s="6"/>
      <c r="B24" s="31" t="s">
        <v>13</v>
      </c>
      <c r="C24" s="32"/>
      <c r="D24" s="32"/>
      <c r="E24" s="33"/>
      <c r="F24" s="18">
        <f>F22+F19+F13+F7</f>
        <v>6114280.5305555556</v>
      </c>
    </row>
    <row r="25" spans="1:11" x14ac:dyDescent="0.25">
      <c r="A25" s="6"/>
    </row>
    <row r="26" spans="1:11" x14ac:dyDescent="0.25">
      <c r="A26" s="6"/>
    </row>
    <row r="27" spans="1:11" x14ac:dyDescent="0.25">
      <c r="A27" s="6"/>
    </row>
    <row r="28" spans="1:11" x14ac:dyDescent="0.25">
      <c r="A28" s="6"/>
    </row>
    <row r="29" spans="1:11" x14ac:dyDescent="0.25">
      <c r="A29" s="6"/>
    </row>
    <row r="30" spans="1:11" x14ac:dyDescent="0.25">
      <c r="A30" s="6"/>
    </row>
    <row r="31" spans="1:11" x14ac:dyDescent="0.25">
      <c r="A31" s="6"/>
    </row>
    <row r="32" spans="1:11" x14ac:dyDescent="0.25">
      <c r="A32" s="6"/>
      <c r="H32" s="6"/>
      <c r="I32" s="6"/>
      <c r="J32" s="6"/>
      <c r="K32" s="6"/>
    </row>
    <row r="33" spans="1:11" x14ac:dyDescent="0.25">
      <c r="A33" s="6"/>
    </row>
    <row r="34" spans="1:11" x14ac:dyDescent="0.25">
      <c r="A34" s="6"/>
    </row>
    <row r="35" spans="1:11" x14ac:dyDescent="0.25">
      <c r="A35" s="6"/>
    </row>
    <row r="36" spans="1:11" x14ac:dyDescent="0.25">
      <c r="A36" s="6"/>
    </row>
    <row r="37" spans="1:11" x14ac:dyDescent="0.25">
      <c r="A37" s="6"/>
    </row>
    <row r="38" spans="1:11" x14ac:dyDescent="0.25">
      <c r="A38" s="6"/>
    </row>
    <row r="39" spans="1:11" x14ac:dyDescent="0.25">
      <c r="A39" s="6"/>
    </row>
    <row r="40" spans="1:11" x14ac:dyDescent="0.25">
      <c r="A40" s="6"/>
    </row>
    <row r="41" spans="1:11" x14ac:dyDescent="0.25">
      <c r="A41" s="6"/>
      <c r="H41" s="6"/>
      <c r="I41" s="6"/>
      <c r="J41" s="6"/>
      <c r="K41" s="6"/>
    </row>
    <row r="42" spans="1:11" x14ac:dyDescent="0.25">
      <c r="A42" s="6"/>
      <c r="H42" s="6"/>
      <c r="I42" s="6"/>
      <c r="J42" s="6"/>
      <c r="K42" s="6"/>
    </row>
  </sheetData>
  <mergeCells count="7">
    <mergeCell ref="B19:E19"/>
    <mergeCell ref="B24:E24"/>
    <mergeCell ref="H14:K17"/>
    <mergeCell ref="H9:K12"/>
    <mergeCell ref="B1:F1"/>
    <mergeCell ref="B7:E7"/>
    <mergeCell ref="B13:E1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2024-12-20T18:54:19Z</dcterms:modified>
  <cp:category/>
  <cp:contentStatus/>
</cp:coreProperties>
</file>