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it\OneDrive\Escritorio\Oficina GHA\SOLIDARIA\PIEZAS PROCESALES\X\xx\xxxxxxxxxxxxxxxxxxxxxxx\X\x\X\xxx\x\x\xxxxx\xxxxx\x\"/>
    </mc:Choice>
  </mc:AlternateContent>
  <xr:revisionPtr revIDLastSave="0" documentId="8_{3C713180-F292-4CD2-8240-C4D3F1E5A547}" xr6:coauthVersionLast="47" xr6:coauthVersionMax="47" xr10:uidLastSave="{00000000-0000-0000-0000-000000000000}"/>
  <bookViews>
    <workbookView xWindow="-120" yWindow="-120" windowWidth="20730" windowHeight="11040" xr2:uid="{97EC3DEB-E2A7-4656-BB29-DC2F70F73ABF}"/>
  </bookViews>
  <sheets>
    <sheet name="I. MORATORIO 2 (3)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9" l="1"/>
  <c r="F70" i="9"/>
  <c r="F71" i="9"/>
  <c r="F5" i="9"/>
  <c r="E71" i="9" l="1"/>
  <c r="E65" i="9"/>
  <c r="E56" i="9"/>
  <c r="E40" i="9"/>
  <c r="E11" i="9"/>
  <c r="E5" i="9"/>
  <c r="F49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E6" i="9"/>
  <c r="F6" i="9"/>
  <c r="B16" i="9"/>
  <c r="B17" i="9" s="1"/>
  <c r="B19" i="9"/>
  <c r="B20" i="9" s="1"/>
  <c r="B21" i="9" s="1"/>
  <c r="B22" i="9" s="1"/>
  <c r="B23" i="9" s="1"/>
  <c r="B24" i="9" s="1"/>
  <c r="B25" i="9" s="1"/>
  <c r="B26" i="9" s="1"/>
  <c r="B27" i="9" s="1"/>
  <c r="E7" i="9"/>
  <c r="F7" i="9"/>
  <c r="E8" i="9"/>
  <c r="F8" i="9"/>
  <c r="E9" i="9"/>
  <c r="F9" i="9"/>
  <c r="E10" i="9"/>
  <c r="F10" i="9"/>
  <c r="F11" i="9"/>
  <c r="E12" i="9"/>
  <c r="F12" i="9"/>
  <c r="E13" i="9"/>
  <c r="F13" i="9"/>
  <c r="E14" i="9"/>
  <c r="F14" i="9"/>
  <c r="D71" i="9"/>
  <c r="D70" i="9"/>
  <c r="E70" i="9" s="1"/>
  <c r="D69" i="9"/>
  <c r="E69" i="9" s="1"/>
  <c r="A67" i="9"/>
  <c r="D68" i="9"/>
  <c r="F68" i="9" s="1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50" i="9"/>
  <c r="F51" i="9"/>
  <c r="F52" i="9"/>
  <c r="F53" i="9"/>
  <c r="F54" i="9"/>
  <c r="F55" i="9"/>
  <c r="F56" i="9"/>
  <c r="F16" i="9"/>
  <c r="F15" i="9"/>
  <c r="D67" i="9"/>
  <c r="D66" i="9"/>
  <c r="E66" i="9" s="1"/>
  <c r="D65" i="9"/>
  <c r="F65" i="9" s="1"/>
  <c r="D64" i="9"/>
  <c r="E64" i="9" s="1"/>
  <c r="D63" i="9"/>
  <c r="B63" i="9"/>
  <c r="B64" i="9" s="1"/>
  <c r="B65" i="9" s="1"/>
  <c r="B66" i="9" s="1"/>
  <c r="B67" i="9" s="1"/>
  <c r="B68" i="9" s="1"/>
  <c r="B69" i="9" s="1"/>
  <c r="B70" i="9" s="1"/>
  <c r="D62" i="9"/>
  <c r="E62" i="9" s="1"/>
  <c r="D61" i="9"/>
  <c r="E61" i="9" s="1"/>
  <c r="D60" i="9"/>
  <c r="E60" i="9" s="1"/>
  <c r="D59" i="9"/>
  <c r="E59" i="9" s="1"/>
  <c r="D58" i="9"/>
  <c r="E58" i="9" s="1"/>
  <c r="D57" i="9"/>
  <c r="E57" i="9" s="1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39" i="9"/>
  <c r="E38" i="9"/>
  <c r="E37" i="9"/>
  <c r="E36" i="9"/>
  <c r="E35" i="9"/>
  <c r="E34" i="9"/>
  <c r="E33" i="9"/>
  <c r="E32" i="9"/>
  <c r="E31" i="9"/>
  <c r="E30" i="9"/>
  <c r="E29" i="9"/>
  <c r="E28" i="9"/>
  <c r="A28" i="9"/>
  <c r="A29" i="9" s="1"/>
  <c r="A30" i="9" s="1"/>
  <c r="A31" i="9" s="1"/>
  <c r="A32" i="9" s="1"/>
  <c r="A33" i="9" s="1"/>
  <c r="A34" i="9" s="1"/>
  <c r="A35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E27" i="9"/>
  <c r="E26" i="9"/>
  <c r="E25" i="9"/>
  <c r="E24" i="9"/>
  <c r="E23" i="9"/>
  <c r="E22" i="9"/>
  <c r="E21" i="9"/>
  <c r="E20" i="9"/>
  <c r="E19" i="9"/>
  <c r="E18" i="9"/>
  <c r="E17" i="9"/>
  <c r="A17" i="9"/>
  <c r="A18" i="9" s="1"/>
  <c r="E16" i="9"/>
  <c r="E15" i="9"/>
  <c r="F69" i="9" l="1"/>
  <c r="C27" i="9"/>
  <c r="B28" i="9"/>
  <c r="B29" i="9" s="1"/>
  <c r="B30" i="9" s="1"/>
  <c r="A36" i="9"/>
  <c r="A48" i="9"/>
  <c r="A49" i="9" s="1"/>
  <c r="A50" i="9" s="1"/>
  <c r="A51" i="9" s="1"/>
  <c r="A52" i="9" s="1"/>
  <c r="A53" i="9" s="1"/>
  <c r="E68" i="9"/>
  <c r="F64" i="9"/>
  <c r="F61" i="9"/>
  <c r="F57" i="9"/>
  <c r="F60" i="9"/>
  <c r="F67" i="9"/>
  <c r="F63" i="9"/>
  <c r="F59" i="9"/>
  <c r="F66" i="9"/>
  <c r="F62" i="9"/>
  <c r="F58" i="9"/>
  <c r="E67" i="9"/>
  <c r="E63" i="9"/>
  <c r="A19" i="9"/>
  <c r="A20" i="9" s="1"/>
  <c r="A21" i="9" s="1"/>
  <c r="A22" i="9" s="1"/>
  <c r="A25" i="9" s="1"/>
  <c r="C25" i="9" s="1"/>
  <c r="B31" i="9" l="1"/>
  <c r="C31" i="9" s="1"/>
  <c r="C29" i="9"/>
  <c r="C28" i="9"/>
  <c r="C30" i="9"/>
  <c r="A54" i="9"/>
  <c r="A55" i="9" s="1"/>
  <c r="A56" i="9" s="1"/>
  <c r="A57" i="9" s="1"/>
  <c r="A58" i="9" s="1"/>
  <c r="A59" i="9" s="1"/>
  <c r="A60" i="9" s="1"/>
  <c r="A26" i="9"/>
  <c r="C26" i="9" s="1"/>
  <c r="B32" i="9" l="1"/>
  <c r="C32" i="9" s="1"/>
  <c r="A61" i="9"/>
  <c r="B33" i="9" l="1"/>
  <c r="C33" i="9" s="1"/>
  <c r="A62" i="9"/>
  <c r="C24" i="9"/>
  <c r="B34" i="9" l="1"/>
  <c r="C34" i="9" s="1"/>
  <c r="A63" i="9"/>
  <c r="B35" i="9" l="1"/>
  <c r="C35" i="9" s="1"/>
  <c r="A64" i="9"/>
  <c r="B36" i="9" l="1"/>
  <c r="C36" i="9" s="1"/>
  <c r="A65" i="9"/>
  <c r="B37" i="9" l="1"/>
  <c r="C37" i="9" s="1"/>
  <c r="B38" i="9" l="1"/>
  <c r="C38" i="9" s="1"/>
  <c r="B39" i="9" l="1"/>
  <c r="C39" i="9" s="1"/>
  <c r="A68" i="9"/>
  <c r="B40" i="9" l="1"/>
  <c r="C40" i="9" s="1"/>
  <c r="A69" i="9"/>
  <c r="B41" i="9" l="1"/>
  <c r="C41" i="9" s="1"/>
  <c r="A70" i="9"/>
  <c r="B42" i="9" l="1"/>
  <c r="C42" i="9" s="1"/>
  <c r="A71" i="9"/>
  <c r="B43" i="9" l="1"/>
  <c r="C43" i="9" s="1"/>
  <c r="B44" i="9" l="1"/>
  <c r="C44" i="9" s="1"/>
  <c r="B45" i="9" l="1"/>
  <c r="C45" i="9" s="1"/>
  <c r="B46" i="9" l="1"/>
  <c r="C46" i="9" s="1"/>
  <c r="B47" i="9" l="1"/>
  <c r="C47" i="9" s="1"/>
  <c r="B48" i="9" l="1"/>
  <c r="C48" i="9" s="1"/>
  <c r="C49" i="9" l="1"/>
  <c r="G49" i="9" s="1"/>
  <c r="G72" i="9" s="1"/>
  <c r="B50" i="9" l="1"/>
  <c r="B51" i="9" l="1"/>
  <c r="B52" i="9" l="1"/>
  <c r="B53" i="9" l="1"/>
  <c r="B54" i="9" l="1"/>
  <c r="B55" i="9" l="1"/>
  <c r="B56" i="9" l="1"/>
  <c r="B57" i="9" l="1"/>
  <c r="B58" i="9" l="1"/>
  <c r="B59" i="9" l="1"/>
  <c r="B60" i="9" s="1"/>
  <c r="B61" i="9" s="1"/>
  <c r="G73" i="9" l="1"/>
</calcChain>
</file>

<file path=xl/sharedStrings.xml><?xml version="1.0" encoding="utf-8"?>
<sst xmlns="http://schemas.openxmlformats.org/spreadsheetml/2006/main" count="11" uniqueCount="11">
  <si>
    <t>CAPITAL</t>
  </si>
  <si>
    <t>PERIODO</t>
  </si>
  <si>
    <t>DIAS TOTALES</t>
  </si>
  <si>
    <t>TASA DE INTERES CORRIENTE ANUAL POR 1,5</t>
  </si>
  <si>
    <t>TASA DE INTERES MORATORIO MENSUAL</t>
  </si>
  <si>
    <t>TASA DE INTERES MORATORIO DIARIO</t>
  </si>
  <si>
    <t>CÁLCULO SOBRE EL CAPITAL</t>
  </si>
  <si>
    <t>DESDE</t>
  </si>
  <si>
    <t>HASTA</t>
  </si>
  <si>
    <t>INTERESES</t>
  </si>
  <si>
    <t>TOTAL CAPITAL E INTERESES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</si>
</sst>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\ #,##0.00;[Red]\-&quot;$&quot;\ #,##0.00"/>
    <numFmt numFmtId="164" formatCode="&quot;$&quot;#,##0.00;[Red]\-&quot;$&quot;#,##0.00"/>
    <numFmt numFmtId="165" formatCode="&quot;$&quot;\ #,##0.000;[Red]\-&quot;$&quot;\ #,##0.000"/>
    <numFmt numFmtId="166" formatCode="General_)"/>
    <numFmt numFmtId="167" formatCode="&quot;$&quot;\ #,##0"/>
  </numFmts>
  <fonts count="9" x14ac:knownFonts="1">
    <font>
      <sz val="11"/>
      <color theme="1"/>
      <name val="Calibri"/>
      <family val="2"/>
      <scheme val="minor"/>
    </font>
    <font>
      <b/>
      <sz val="9"/>
      <name val="Aptos"/>
      <family val="2"/>
    </font>
    <font>
      <sz val="9"/>
      <name val="Aptos"/>
      <family val="2"/>
    </font>
    <font>
      <sz val="9"/>
      <color theme="1"/>
      <name val="Aptos"/>
      <family val="2"/>
    </font>
    <font>
      <sz val="12"/>
      <name val="Helv"/>
    </font>
    <font>
      <b/>
      <sz val="10"/>
      <color theme="1"/>
      <name val="Aptos"/>
      <family val="2"/>
    </font>
    <font>
      <b/>
      <sz val="9"/>
      <color theme="1"/>
      <name val="Aptos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4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/>
    <xf numFmtId="0" fontId="3" fillId="0" borderId="1" xfId="0" applyFont="1" applyBorder="1"/>
    <xf numFmtId="10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/>
    <xf numFmtId="8" fontId="5" fillId="0" borderId="1" xfId="0" applyNumberFormat="1" applyFont="1" applyBorder="1"/>
    <xf numFmtId="10" fontId="3" fillId="0" borderId="0" xfId="0" applyNumberFormat="1" applyFont="1"/>
    <xf numFmtId="9" fontId="0" fillId="0" borderId="0" xfId="2" applyFont="1"/>
    <xf numFmtId="10" fontId="0" fillId="0" borderId="0" xfId="0" applyNumberFormat="1"/>
    <xf numFmtId="164" fontId="0" fillId="0" borderId="1" xfId="0" applyNumberFormat="1" applyBorder="1"/>
    <xf numFmtId="10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7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1" xr:uid="{C549F1D7-B88C-4747-8EAD-7E1B77E085F6}"/>
    <cellStyle name="Porcentaje" xfId="2" builtinId="5"/>
    <cellStyle name="Porcentaje 2" xfId="3" xr:uid="{1FFA2B29-122D-4713-A05A-76D2251959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101600</xdr:colOff>
      <xdr:row>3</xdr:row>
      <xdr:rowOff>1</xdr:rowOff>
    </xdr:from>
    <xdr:to>
      <xdr:col>19</xdr:col>
      <xdr:colOff>342900</xdr:colOff>
      <xdr:row>10</xdr:row>
      <xdr:rowOff>384837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811B66-B83E-3A47-9ED0-D7D0CB4CC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79500" y="571501"/>
          <a:ext cx="6019800" cy="3324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3295A-FC4D-6241-B4F5-42CEB24C6222}">
  <dimension ref="A1:K73"/>
  <sheetViews>
    <sheetView tabSelected="1" topLeftCell="A62" zoomScale="98" zoomScaleNormal="98" workbookViewId="0">
      <selection activeCell="F7" sqref="F7"/>
    </sheetView>
  </sheetViews>
  <sheetFormatPr baseColWidth="10" defaultRowHeight="15" x14ac:dyDescent="0.25"/>
  <cols>
    <col min="4" max="4" width="16.85546875" customWidth="1"/>
    <col min="5" max="6" width="26.28515625" customWidth="1"/>
    <col min="7" max="7" width="23.28515625" bestFit="1" customWidth="1"/>
  </cols>
  <sheetData>
    <row r="1" spans="1:11" x14ac:dyDescent="0.25">
      <c r="A1" s="13"/>
      <c r="B1" s="13"/>
      <c r="C1" s="13"/>
      <c r="D1" s="13"/>
      <c r="E1" s="13"/>
      <c r="F1" s="13"/>
      <c r="G1" s="13"/>
    </row>
    <row r="2" spans="1:11" x14ac:dyDescent="0.25">
      <c r="A2" s="13" t="s">
        <v>0</v>
      </c>
      <c r="B2" s="13"/>
      <c r="C2" s="13"/>
      <c r="D2" s="13"/>
      <c r="E2" s="14">
        <v>64543739.229999997</v>
      </c>
      <c r="F2" s="14"/>
      <c r="G2" s="14"/>
    </row>
    <row r="3" spans="1:11" x14ac:dyDescent="0.25">
      <c r="A3" s="15" t="s">
        <v>1</v>
      </c>
      <c r="B3" s="15"/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</row>
    <row r="4" spans="1:11" ht="33.950000000000003" customHeight="1" x14ac:dyDescent="0.25">
      <c r="A4" s="1" t="s">
        <v>7</v>
      </c>
      <c r="B4" s="1" t="s">
        <v>8</v>
      </c>
      <c r="C4" s="15"/>
      <c r="D4" s="15"/>
      <c r="E4" s="15"/>
      <c r="F4" s="15"/>
      <c r="G4" s="15"/>
    </row>
    <row r="5" spans="1:11" ht="33.950000000000003" customHeight="1" x14ac:dyDescent="0.25">
      <c r="A5" s="2">
        <v>43576</v>
      </c>
      <c r="B5" s="2">
        <v>43585</v>
      </c>
      <c r="C5" s="3">
        <f t="shared" ref="C5:C23" si="0">B5-A5+1</f>
        <v>10</v>
      </c>
      <c r="D5" s="4">
        <v>0.2898</v>
      </c>
      <c r="E5" s="11">
        <f>((1+D5)^(1/12)-1)</f>
        <v>2.1433736106823309E-2</v>
      </c>
      <c r="F5" s="11">
        <f>((1+D5)^(1/365)-1)</f>
        <v>6.9746823462724095E-4</v>
      </c>
      <c r="G5" s="5">
        <f>((E$2*F5)*C5)</f>
        <v>450172.07856989093</v>
      </c>
    </row>
    <row r="6" spans="1:11" ht="33.950000000000003" customHeight="1" x14ac:dyDescent="0.25">
      <c r="A6" s="2">
        <v>43586</v>
      </c>
      <c r="B6" s="2">
        <v>43616</v>
      </c>
      <c r="C6" s="3">
        <f t="shared" si="0"/>
        <v>31</v>
      </c>
      <c r="D6" s="4">
        <v>0.29010000000000002</v>
      </c>
      <c r="E6" s="11">
        <f t="shared" ref="E6" si="1">((1+D6)^(1/12)-1)</f>
        <v>2.1453532293473465E-2</v>
      </c>
      <c r="F6" s="11">
        <f t="shared" ref="F6" si="2">((1+D6)^(1/365)-1)</f>
        <v>6.9810584952367805E-4</v>
      </c>
      <c r="G6" s="5">
        <f t="shared" ref="G6:G69" si="3">((E$2*F6)*C6)</f>
        <v>1396809.2191044106</v>
      </c>
    </row>
    <row r="7" spans="1:11" ht="33.950000000000003" customHeight="1" x14ac:dyDescent="0.25">
      <c r="A7" s="2">
        <v>43617</v>
      </c>
      <c r="B7" s="2">
        <v>43646</v>
      </c>
      <c r="C7" s="3">
        <f t="shared" si="0"/>
        <v>30</v>
      </c>
      <c r="D7" s="4">
        <v>0.28949999999999998</v>
      </c>
      <c r="E7" s="11">
        <f t="shared" ref="E7:E10" si="4">((1+D7)^(1/12)-1)</f>
        <v>2.1413935698951558E-2</v>
      </c>
      <c r="F7" s="11">
        <f t="shared" ref="F7:F11" si="5">((1+D7)^(1/365)-1)</f>
        <v>6.9683047181468005E-4</v>
      </c>
      <c r="G7" s="5">
        <f t="shared" si="3"/>
        <v>1349281.3278097371</v>
      </c>
    </row>
    <row r="8" spans="1:11" ht="33.950000000000003" customHeight="1" x14ac:dyDescent="0.25">
      <c r="A8" s="2">
        <v>43647</v>
      </c>
      <c r="B8" s="2">
        <v>43677</v>
      </c>
      <c r="C8" s="3">
        <f t="shared" si="0"/>
        <v>31</v>
      </c>
      <c r="D8" s="4">
        <v>0.28920000000000001</v>
      </c>
      <c r="E8" s="11">
        <f t="shared" si="4"/>
        <v>2.1394131067975497E-2</v>
      </c>
      <c r="F8" s="11">
        <f t="shared" si="5"/>
        <v>6.9619256101671745E-4</v>
      </c>
      <c r="G8" s="5">
        <f t="shared" si="3"/>
        <v>1392981.004475995</v>
      </c>
    </row>
    <row r="9" spans="1:11" ht="33.950000000000003" customHeight="1" x14ac:dyDescent="0.25">
      <c r="A9" s="2">
        <v>43678</v>
      </c>
      <c r="B9" s="2">
        <v>43708</v>
      </c>
      <c r="C9" s="3">
        <f t="shared" si="0"/>
        <v>31</v>
      </c>
      <c r="D9" s="4">
        <v>0.2898</v>
      </c>
      <c r="E9" s="11">
        <f t="shared" si="4"/>
        <v>2.1433736106823309E-2</v>
      </c>
      <c r="F9" s="11">
        <f t="shared" si="5"/>
        <v>6.9746823462724095E-4</v>
      </c>
      <c r="G9" s="5">
        <f t="shared" si="3"/>
        <v>1395533.443566662</v>
      </c>
    </row>
    <row r="10" spans="1:11" ht="33.950000000000003" customHeight="1" x14ac:dyDescent="0.25">
      <c r="A10" s="2">
        <v>43709</v>
      </c>
      <c r="B10" s="2">
        <v>43738</v>
      </c>
      <c r="C10" s="3">
        <f t="shared" si="0"/>
        <v>30</v>
      </c>
      <c r="D10" s="4">
        <v>0.2898</v>
      </c>
      <c r="E10" s="11">
        <f t="shared" si="4"/>
        <v>2.1433736106823309E-2</v>
      </c>
      <c r="F10" s="11">
        <f t="shared" si="5"/>
        <v>6.9746823462724095E-4</v>
      </c>
      <c r="G10" s="5">
        <f t="shared" si="3"/>
        <v>1350516.2357096728</v>
      </c>
    </row>
    <row r="11" spans="1:11" ht="33.950000000000003" customHeight="1" x14ac:dyDescent="0.25">
      <c r="A11" s="2">
        <v>43739</v>
      </c>
      <c r="B11" s="2">
        <v>43769</v>
      </c>
      <c r="C11" s="3">
        <f t="shared" si="0"/>
        <v>31</v>
      </c>
      <c r="D11" s="4">
        <v>0.28649999999999998</v>
      </c>
      <c r="E11" s="11">
        <f>((1+D11)^(1/12)-1)</f>
        <v>2.1215699038257929E-2</v>
      </c>
      <c r="F11" s="11">
        <f t="shared" si="5"/>
        <v>6.9044469314105683E-4</v>
      </c>
      <c r="G11" s="5">
        <f t="shared" si="3"/>
        <v>1381480.3490318458</v>
      </c>
    </row>
    <row r="12" spans="1:11" ht="33.950000000000003" customHeight="1" x14ac:dyDescent="0.25">
      <c r="A12" s="2">
        <v>43770</v>
      </c>
      <c r="B12" s="2">
        <v>43799</v>
      </c>
      <c r="C12" s="3">
        <f t="shared" si="0"/>
        <v>30</v>
      </c>
      <c r="D12" s="4">
        <v>0.28549999999999998</v>
      </c>
      <c r="E12" s="11">
        <f t="shared" ref="E12:E14" si="6">((1+D12)^(1/12)-1)</f>
        <v>2.1149525978148453E-2</v>
      </c>
      <c r="F12" s="11">
        <f t="shared" ref="F12:F14" si="7">((1+D12)^(1/365)-1)</f>
        <v>6.8831279977077386E-4</v>
      </c>
      <c r="G12" s="5">
        <f t="shared" si="3"/>
        <v>1332788.4557122809</v>
      </c>
    </row>
    <row r="13" spans="1:11" ht="33.950000000000003" customHeight="1" x14ac:dyDescent="0.25">
      <c r="A13" s="2">
        <v>43800</v>
      </c>
      <c r="B13" s="2">
        <v>43830</v>
      </c>
      <c r="C13" s="3">
        <f t="shared" si="0"/>
        <v>31</v>
      </c>
      <c r="D13" s="4">
        <v>0.28370000000000001</v>
      </c>
      <c r="E13" s="11">
        <f t="shared" si="6"/>
        <v>2.1030295469433913E-2</v>
      </c>
      <c r="F13" s="11">
        <f t="shared" si="7"/>
        <v>6.8447122059933641E-4</v>
      </c>
      <c r="G13" s="5">
        <f t="shared" si="3"/>
        <v>1369528.2911569043</v>
      </c>
    </row>
    <row r="14" spans="1:11" ht="33.950000000000003" customHeight="1" x14ac:dyDescent="0.25">
      <c r="A14" s="2">
        <v>43831</v>
      </c>
      <c r="B14" s="2">
        <v>43861</v>
      </c>
      <c r="C14" s="3">
        <f t="shared" si="0"/>
        <v>31</v>
      </c>
      <c r="D14" s="4">
        <v>0.28160000000000002</v>
      </c>
      <c r="E14" s="11">
        <f t="shared" si="6"/>
        <v>2.0890999361430129E-2</v>
      </c>
      <c r="F14" s="11">
        <f t="shared" si="7"/>
        <v>6.7998258294688085E-4</v>
      </c>
      <c r="G14" s="5">
        <f t="shared" si="3"/>
        <v>1360547.1739546249</v>
      </c>
    </row>
    <row r="15" spans="1:11" x14ac:dyDescent="0.25">
      <c r="A15" s="2">
        <v>43862</v>
      </c>
      <c r="B15" s="2">
        <v>43890</v>
      </c>
      <c r="C15" s="3">
        <f t="shared" si="0"/>
        <v>29</v>
      </c>
      <c r="D15" s="4">
        <v>0.28589999999999999</v>
      </c>
      <c r="E15" s="11">
        <f>((1+D15)^(1/12)-1)</f>
        <v>2.1176000862688671E-2</v>
      </c>
      <c r="F15" s="11">
        <f>((1+D15)^(1/365)-1)</f>
        <v>6.8916575551658532E-4</v>
      </c>
      <c r="G15" s="5">
        <f t="shared" si="3"/>
        <v>1289958.709498944</v>
      </c>
      <c r="I15" s="8"/>
      <c r="J15" s="8"/>
      <c r="K15" s="8"/>
    </row>
    <row r="16" spans="1:11" x14ac:dyDescent="0.25">
      <c r="A16" s="2">
        <v>43891</v>
      </c>
      <c r="B16" s="2">
        <f>EOMONTH(B15,1)</f>
        <v>43921</v>
      </c>
      <c r="C16" s="3">
        <f t="shared" si="0"/>
        <v>31</v>
      </c>
      <c r="D16" s="4">
        <v>0.2843</v>
      </c>
      <c r="E16" s="11">
        <f t="shared" ref="E16:E62" si="8">((1+D16)^(1/12)-1)</f>
        <v>2.1070055991014192E-2</v>
      </c>
      <c r="F16" s="11">
        <f>((1+D16)^(1/365)-1)</f>
        <v>6.8575234354129044E-4</v>
      </c>
      <c r="G16" s="5">
        <f t="shared" si="3"/>
        <v>1372091.6335746031</v>
      </c>
      <c r="I16" s="9"/>
    </row>
    <row r="17" spans="1:8" x14ac:dyDescent="0.25">
      <c r="A17" s="2">
        <f t="shared" ref="A17:A61" si="9">EDATE(A16,1)</f>
        <v>43922</v>
      </c>
      <c r="B17" s="2">
        <f t="shared" ref="B17:B61" si="10">EOMONTH(B16,1)</f>
        <v>43951</v>
      </c>
      <c r="C17" s="3">
        <f t="shared" si="0"/>
        <v>30</v>
      </c>
      <c r="D17" s="4">
        <v>0.28039999999999998</v>
      </c>
      <c r="E17" s="11">
        <f t="shared" si="8"/>
        <v>2.0811307618446184E-2</v>
      </c>
      <c r="F17" s="11">
        <f t="shared" ref="F17:F67" si="11">((1+D17)^(1/365)-1)</f>
        <v>6.7741435280566087E-4</v>
      </c>
      <c r="G17" s="5">
        <f t="shared" si="3"/>
        <v>1311685.6601444336</v>
      </c>
    </row>
    <row r="18" spans="1:8" x14ac:dyDescent="0.25">
      <c r="A18" s="2">
        <f t="shared" si="9"/>
        <v>43952</v>
      </c>
      <c r="B18" s="2">
        <v>43982</v>
      </c>
      <c r="C18" s="3">
        <f t="shared" si="0"/>
        <v>31</v>
      </c>
      <c r="D18" s="4">
        <v>0.27289999999999998</v>
      </c>
      <c r="E18" s="11">
        <f t="shared" si="8"/>
        <v>2.0311677528269456E-2</v>
      </c>
      <c r="F18" s="11">
        <f t="shared" si="11"/>
        <v>6.61308326610488E-4</v>
      </c>
      <c r="G18" s="5">
        <f t="shared" si="3"/>
        <v>1323182.6776846251</v>
      </c>
    </row>
    <row r="19" spans="1:8" x14ac:dyDescent="0.25">
      <c r="A19" s="2">
        <f t="shared" si="9"/>
        <v>43983</v>
      </c>
      <c r="B19" s="2">
        <f t="shared" si="10"/>
        <v>44012</v>
      </c>
      <c r="C19" s="3">
        <f t="shared" si="0"/>
        <v>30</v>
      </c>
      <c r="D19" s="4">
        <v>0.27179999999999999</v>
      </c>
      <c r="E19" s="11">
        <f t="shared" si="8"/>
        <v>2.0238171647650516E-2</v>
      </c>
      <c r="F19" s="11">
        <f t="shared" si="11"/>
        <v>6.5893815469997286E-4</v>
      </c>
      <c r="G19" s="5">
        <f t="shared" si="3"/>
        <v>1275909.9727695733</v>
      </c>
    </row>
    <row r="20" spans="1:8" x14ac:dyDescent="0.25">
      <c r="A20" s="2">
        <f t="shared" si="9"/>
        <v>44013</v>
      </c>
      <c r="B20" s="2">
        <f>EOMONTH(B19,1)</f>
        <v>44043</v>
      </c>
      <c r="C20" s="3">
        <f t="shared" si="0"/>
        <v>31</v>
      </c>
      <c r="D20" s="4">
        <v>0.27179999999999999</v>
      </c>
      <c r="E20" s="11">
        <f t="shared" si="8"/>
        <v>2.0238171647650516E-2</v>
      </c>
      <c r="F20" s="11">
        <f t="shared" si="11"/>
        <v>6.5893815469997286E-4</v>
      </c>
      <c r="G20" s="5">
        <f t="shared" si="3"/>
        <v>1318440.3051952256</v>
      </c>
    </row>
    <row r="21" spans="1:8" x14ac:dyDescent="0.25">
      <c r="A21" s="2">
        <f t="shared" si="9"/>
        <v>44044</v>
      </c>
      <c r="B21" s="2">
        <f t="shared" si="10"/>
        <v>44074</v>
      </c>
      <c r="C21" s="3">
        <f t="shared" si="0"/>
        <v>31</v>
      </c>
      <c r="D21" s="4">
        <v>0.27439999999999998</v>
      </c>
      <c r="E21" s="11">
        <f t="shared" si="8"/>
        <v>2.0411819037455814E-2</v>
      </c>
      <c r="F21" s="11">
        <f t="shared" si="11"/>
        <v>6.6453708950175994E-4</v>
      </c>
      <c r="G21" s="5">
        <f t="shared" si="3"/>
        <v>1329642.9670174075</v>
      </c>
    </row>
    <row r="22" spans="1:8" x14ac:dyDescent="0.25">
      <c r="A22" s="2">
        <f t="shared" si="9"/>
        <v>44075</v>
      </c>
      <c r="B22" s="2">
        <f t="shared" si="10"/>
        <v>44104</v>
      </c>
      <c r="C22" s="3">
        <f t="shared" si="0"/>
        <v>30</v>
      </c>
      <c r="D22" s="4">
        <v>0.27529999999999999</v>
      </c>
      <c r="E22" s="11">
        <f t="shared" si="8"/>
        <v>2.0471852092971421E-2</v>
      </c>
      <c r="F22" s="11">
        <f t="shared" si="11"/>
        <v>6.6647252857121586E-4</v>
      </c>
      <c r="G22" s="5">
        <f t="shared" si="3"/>
        <v>1290498.8726417783</v>
      </c>
    </row>
    <row r="23" spans="1:8" x14ac:dyDescent="0.25">
      <c r="A23" s="2">
        <v>44105</v>
      </c>
      <c r="B23" s="2">
        <f t="shared" si="10"/>
        <v>44135</v>
      </c>
      <c r="C23" s="3">
        <f t="shared" si="0"/>
        <v>31</v>
      </c>
      <c r="D23" s="4">
        <v>0.27139999999999997</v>
      </c>
      <c r="E23" s="11">
        <f t="shared" si="8"/>
        <v>2.0211427786686054E-2</v>
      </c>
      <c r="F23" s="11">
        <f t="shared" si="11"/>
        <v>6.5807576710041893E-4</v>
      </c>
      <c r="G23" s="5">
        <f t="shared" si="3"/>
        <v>1316714.791864661</v>
      </c>
    </row>
    <row r="24" spans="1:8" x14ac:dyDescent="0.25">
      <c r="A24" s="2">
        <v>44136</v>
      </c>
      <c r="B24" s="2">
        <f t="shared" si="10"/>
        <v>44165</v>
      </c>
      <c r="C24" s="3">
        <f t="shared" ref="C24:C49" si="12">B24-A24+1</f>
        <v>30</v>
      </c>
      <c r="D24" s="4">
        <v>0.2676</v>
      </c>
      <c r="E24" s="11">
        <f t="shared" si="8"/>
        <v>1.9956975716262315E-2</v>
      </c>
      <c r="F24" s="11">
        <f t="shared" si="11"/>
        <v>6.4986956374091243E-4</v>
      </c>
      <c r="G24" s="5">
        <f t="shared" si="3"/>
        <v>1258350.3496682195</v>
      </c>
      <c r="H24" s="7"/>
    </row>
    <row r="25" spans="1:8" x14ac:dyDescent="0.25">
      <c r="A25" s="2">
        <f t="shared" si="9"/>
        <v>44166</v>
      </c>
      <c r="B25" s="2">
        <f t="shared" si="10"/>
        <v>44196</v>
      </c>
      <c r="C25" s="3">
        <f t="shared" si="12"/>
        <v>31</v>
      </c>
      <c r="D25" s="4">
        <v>0.26190000000000002</v>
      </c>
      <c r="E25" s="11">
        <f t="shared" si="8"/>
        <v>1.9573983490916769E-2</v>
      </c>
      <c r="F25" s="11">
        <f t="shared" si="11"/>
        <v>6.3751414410861962E-4</v>
      </c>
      <c r="G25" s="5">
        <f t="shared" si="3"/>
        <v>1275573.946856285</v>
      </c>
      <c r="H25" s="7"/>
    </row>
    <row r="26" spans="1:8" x14ac:dyDescent="0.25">
      <c r="A26" s="2">
        <f t="shared" si="9"/>
        <v>44197</v>
      </c>
      <c r="B26" s="2">
        <f t="shared" si="10"/>
        <v>44227</v>
      </c>
      <c r="C26" s="3">
        <f t="shared" si="12"/>
        <v>31</v>
      </c>
      <c r="D26" s="4">
        <v>0.25979999999999998</v>
      </c>
      <c r="E26" s="11">
        <f t="shared" si="8"/>
        <v>1.9432481245112987E-2</v>
      </c>
      <c r="F26" s="11">
        <f t="shared" si="11"/>
        <v>6.3294811266723094E-4</v>
      </c>
      <c r="G26" s="5">
        <f t="shared" si="3"/>
        <v>1266437.9758335466</v>
      </c>
      <c r="H26" s="7"/>
    </row>
    <row r="27" spans="1:8" x14ac:dyDescent="0.25">
      <c r="A27" s="2">
        <v>44228</v>
      </c>
      <c r="B27" s="2">
        <f t="shared" si="10"/>
        <v>44255</v>
      </c>
      <c r="C27" s="3">
        <f t="shared" si="12"/>
        <v>28</v>
      </c>
      <c r="D27" s="4">
        <v>0.2631</v>
      </c>
      <c r="E27" s="11">
        <f t="shared" si="8"/>
        <v>1.9654745030757592E-2</v>
      </c>
      <c r="F27" s="11">
        <f t="shared" si="11"/>
        <v>6.4011990387169426E-4</v>
      </c>
      <c r="G27" s="5">
        <f t="shared" si="3"/>
        <v>1156840.5002399643</v>
      </c>
      <c r="H27" s="7"/>
    </row>
    <row r="28" spans="1:8" x14ac:dyDescent="0.25">
      <c r="A28" s="2">
        <f t="shared" si="9"/>
        <v>44256</v>
      </c>
      <c r="B28" s="2">
        <f t="shared" si="10"/>
        <v>44286</v>
      </c>
      <c r="C28" s="3">
        <f t="shared" si="12"/>
        <v>31</v>
      </c>
      <c r="D28" s="4">
        <v>0.26119999999999999</v>
      </c>
      <c r="E28" s="11">
        <f t="shared" si="8"/>
        <v>1.952684007564498E-2</v>
      </c>
      <c r="F28" s="11">
        <f t="shared" si="11"/>
        <v>6.3599297614880257E-4</v>
      </c>
      <c r="G28" s="5">
        <f t="shared" si="3"/>
        <v>1272530.3089444574</v>
      </c>
      <c r="H28" s="7"/>
    </row>
    <row r="29" spans="1:8" x14ac:dyDescent="0.25">
      <c r="A29" s="2">
        <f t="shared" si="9"/>
        <v>44287</v>
      </c>
      <c r="B29" s="2">
        <f t="shared" si="10"/>
        <v>44316</v>
      </c>
      <c r="C29" s="3">
        <f t="shared" si="12"/>
        <v>30</v>
      </c>
      <c r="D29" s="4">
        <v>0.25969999999999999</v>
      </c>
      <c r="E29" s="11">
        <f t="shared" si="8"/>
        <v>1.9425737651080022E-2</v>
      </c>
      <c r="F29" s="11">
        <f t="shared" si="11"/>
        <v>6.32730493311362E-4</v>
      </c>
      <c r="G29" s="5">
        <f t="shared" si="3"/>
        <v>1225163.7588947341</v>
      </c>
      <c r="H29" s="7"/>
    </row>
    <row r="30" spans="1:8" x14ac:dyDescent="0.25">
      <c r="A30" s="2">
        <f t="shared" si="9"/>
        <v>44317</v>
      </c>
      <c r="B30" s="2">
        <f t="shared" si="10"/>
        <v>44347</v>
      </c>
      <c r="C30" s="3">
        <f t="shared" si="12"/>
        <v>31</v>
      </c>
      <c r="D30" s="4">
        <v>0.25829999999999997</v>
      </c>
      <c r="E30" s="11">
        <f t="shared" si="8"/>
        <v>1.9331275772907164E-2</v>
      </c>
      <c r="F30" s="11">
        <f t="shared" si="11"/>
        <v>6.2968201205726437E-4</v>
      </c>
      <c r="G30" s="5">
        <f t="shared" si="3"/>
        <v>1259902.9791054192</v>
      </c>
      <c r="H30" s="7"/>
    </row>
    <row r="31" spans="1:8" x14ac:dyDescent="0.25">
      <c r="A31" s="2">
        <f t="shared" si="9"/>
        <v>44348</v>
      </c>
      <c r="B31" s="2">
        <f>EOMONTH(B30,1)</f>
        <v>44377</v>
      </c>
      <c r="C31" s="3">
        <f t="shared" si="12"/>
        <v>30</v>
      </c>
      <c r="D31" s="4">
        <v>0.25819999999999999</v>
      </c>
      <c r="E31" s="11">
        <f t="shared" si="8"/>
        <v>1.9324524809924082E-2</v>
      </c>
      <c r="F31" s="11">
        <f t="shared" si="11"/>
        <v>6.294641339816831E-4</v>
      </c>
      <c r="G31" s="5">
        <f t="shared" si="3"/>
        <v>1218839.067550546</v>
      </c>
      <c r="H31" s="7"/>
    </row>
    <row r="32" spans="1:8" x14ac:dyDescent="0.25">
      <c r="A32" s="2">
        <f t="shared" si="9"/>
        <v>44378</v>
      </c>
      <c r="B32" s="2">
        <f t="shared" si="10"/>
        <v>44408</v>
      </c>
      <c r="C32" s="3">
        <f t="shared" si="12"/>
        <v>31</v>
      </c>
      <c r="D32" s="4">
        <v>0.25769999999999998</v>
      </c>
      <c r="E32" s="11">
        <f t="shared" si="8"/>
        <v>1.9290762615578938E-2</v>
      </c>
      <c r="F32" s="11">
        <f t="shared" si="11"/>
        <v>6.2837448450037137E-4</v>
      </c>
      <c r="G32" s="5">
        <f t="shared" si="3"/>
        <v>1257286.8048577071</v>
      </c>
      <c r="H32" s="7"/>
    </row>
    <row r="33" spans="1:8" x14ac:dyDescent="0.25">
      <c r="A33" s="2">
        <f t="shared" si="9"/>
        <v>44409</v>
      </c>
      <c r="B33" s="2">
        <f t="shared" si="10"/>
        <v>44439</v>
      </c>
      <c r="C33" s="3">
        <f t="shared" si="12"/>
        <v>31</v>
      </c>
      <c r="D33" s="4">
        <v>0.2586</v>
      </c>
      <c r="E33" s="11">
        <f t="shared" si="8"/>
        <v>1.9351525711433615E-2</v>
      </c>
      <c r="F33" s="11">
        <f t="shared" si="11"/>
        <v>6.3033554269220637E-4</v>
      </c>
      <c r="G33" s="5">
        <f t="shared" si="3"/>
        <v>1261210.5997427152</v>
      </c>
      <c r="H33" s="7"/>
    </row>
    <row r="34" spans="1:8" x14ac:dyDescent="0.25">
      <c r="A34" s="2">
        <f t="shared" si="9"/>
        <v>44440</v>
      </c>
      <c r="B34" s="2">
        <f t="shared" si="10"/>
        <v>44469</v>
      </c>
      <c r="C34" s="3">
        <f t="shared" si="12"/>
        <v>30</v>
      </c>
      <c r="D34" s="4">
        <v>0.25790000000000002</v>
      </c>
      <c r="E34" s="11">
        <f t="shared" si="8"/>
        <v>1.9304268969502658E-2</v>
      </c>
      <c r="F34" s="11">
        <f t="shared" si="11"/>
        <v>6.2881039612450174E-4</v>
      </c>
      <c r="G34" s="5">
        <f t="shared" si="3"/>
        <v>1217573.2269771851</v>
      </c>
      <c r="H34" s="7"/>
    </row>
    <row r="35" spans="1:8" x14ac:dyDescent="0.25">
      <c r="A35" s="2">
        <f t="shared" si="9"/>
        <v>44470</v>
      </c>
      <c r="B35" s="2">
        <f t="shared" si="10"/>
        <v>44500</v>
      </c>
      <c r="C35" s="3">
        <f t="shared" si="12"/>
        <v>31</v>
      </c>
      <c r="D35" s="4">
        <v>0.25619999999999998</v>
      </c>
      <c r="E35" s="11">
        <f t="shared" si="8"/>
        <v>1.9189402159464075E-2</v>
      </c>
      <c r="F35" s="11">
        <f t="shared" si="11"/>
        <v>6.2510294214179751E-4</v>
      </c>
      <c r="G35" s="5">
        <f t="shared" si="3"/>
        <v>1250740.9199746845</v>
      </c>
      <c r="H35" s="7"/>
    </row>
    <row r="36" spans="1:8" x14ac:dyDescent="0.25">
      <c r="A36" s="2">
        <f t="shared" si="9"/>
        <v>44501</v>
      </c>
      <c r="B36" s="2">
        <f t="shared" si="10"/>
        <v>44530</v>
      </c>
      <c r="C36" s="3">
        <f t="shared" si="12"/>
        <v>30</v>
      </c>
      <c r="D36" s="4">
        <v>0.2591</v>
      </c>
      <c r="E36" s="11">
        <f t="shared" si="8"/>
        <v>1.9385265778725458E-2</v>
      </c>
      <c r="F36" s="11">
        <f t="shared" si="11"/>
        <v>6.3142441527497262E-4</v>
      </c>
      <c r="G36" s="5">
        <f t="shared" si="3"/>
        <v>1222634.7840888919</v>
      </c>
      <c r="H36" s="7"/>
    </row>
    <row r="37" spans="1:8" x14ac:dyDescent="0.25">
      <c r="A37" s="2">
        <v>44531</v>
      </c>
      <c r="B37" s="2">
        <f t="shared" si="10"/>
        <v>44561</v>
      </c>
      <c r="C37" s="3">
        <f t="shared" si="12"/>
        <v>31</v>
      </c>
      <c r="D37" s="4">
        <v>0.26190000000000002</v>
      </c>
      <c r="E37" s="11">
        <f t="shared" si="8"/>
        <v>1.9573983490916769E-2</v>
      </c>
      <c r="F37" s="11">
        <f t="shared" si="11"/>
        <v>6.3751414410861962E-4</v>
      </c>
      <c r="G37" s="5">
        <f t="shared" si="3"/>
        <v>1275573.946856285</v>
      </c>
      <c r="H37" s="7"/>
    </row>
    <row r="38" spans="1:8" x14ac:dyDescent="0.25">
      <c r="A38" s="2">
        <f t="shared" si="9"/>
        <v>44562</v>
      </c>
      <c r="B38" s="2">
        <f t="shared" si="10"/>
        <v>44592</v>
      </c>
      <c r="C38" s="3">
        <f t="shared" si="12"/>
        <v>31</v>
      </c>
      <c r="D38" s="4">
        <v>0.26490000000000002</v>
      </c>
      <c r="E38" s="11">
        <f t="shared" si="8"/>
        <v>1.9775755563363528E-2</v>
      </c>
      <c r="F38" s="11">
        <f t="shared" si="11"/>
        <v>6.4402391816376081E-4</v>
      </c>
      <c r="G38" s="5">
        <f t="shared" si="3"/>
        <v>1288599.0667871838</v>
      </c>
      <c r="H38" s="7"/>
    </row>
    <row r="39" spans="1:8" x14ac:dyDescent="0.25">
      <c r="A39" s="2">
        <f t="shared" si="9"/>
        <v>44593</v>
      </c>
      <c r="B39" s="2">
        <f t="shared" si="10"/>
        <v>44620</v>
      </c>
      <c r="C39" s="3">
        <f t="shared" si="12"/>
        <v>28</v>
      </c>
      <c r="D39" s="4">
        <v>0.27450000000000002</v>
      </c>
      <c r="E39" s="11">
        <f t="shared" si="8"/>
        <v>2.0418491295787433E-2</v>
      </c>
      <c r="F39" s="11">
        <f t="shared" si="11"/>
        <v>6.6475220558892545E-4</v>
      </c>
      <c r="G39" s="5">
        <f t="shared" si="3"/>
        <v>1201356.6042827705</v>
      </c>
      <c r="H39" s="7"/>
    </row>
    <row r="40" spans="1:8" x14ac:dyDescent="0.25">
      <c r="A40" s="2">
        <f t="shared" si="9"/>
        <v>44621</v>
      </c>
      <c r="B40" s="2">
        <f t="shared" si="10"/>
        <v>44651</v>
      </c>
      <c r="C40" s="3">
        <f t="shared" si="12"/>
        <v>31</v>
      </c>
      <c r="D40" s="4">
        <v>0.27710000000000001</v>
      </c>
      <c r="E40" s="11">
        <f>((1+D40)^(1/12)-1)</f>
        <v>2.0591801786782549E-2</v>
      </c>
      <c r="F40" s="11">
        <f t="shared" si="11"/>
        <v>6.7033932367843718E-4</v>
      </c>
      <c r="G40" s="5">
        <f t="shared" si="3"/>
        <v>1341252.4015965839</v>
      </c>
      <c r="H40" s="7"/>
    </row>
    <row r="41" spans="1:8" x14ac:dyDescent="0.25">
      <c r="A41" s="2">
        <f t="shared" si="9"/>
        <v>44652</v>
      </c>
      <c r="B41" s="2">
        <f t="shared" si="10"/>
        <v>44681</v>
      </c>
      <c r="C41" s="3">
        <f t="shared" si="12"/>
        <v>30</v>
      </c>
      <c r="D41" s="4">
        <v>0.2858</v>
      </c>
      <c r="E41" s="11">
        <f t="shared" si="8"/>
        <v>2.1169382849361762E-2</v>
      </c>
      <c r="F41" s="11">
        <f t="shared" si="11"/>
        <v>6.8895254138889861E-4</v>
      </c>
      <c r="G41" s="5">
        <f t="shared" si="3"/>
        <v>1334027.1951975254</v>
      </c>
      <c r="H41" s="7"/>
    </row>
    <row r="42" spans="1:8" x14ac:dyDescent="0.25">
      <c r="A42" s="2">
        <f t="shared" si="9"/>
        <v>44682</v>
      </c>
      <c r="B42" s="2">
        <f t="shared" si="10"/>
        <v>44712</v>
      </c>
      <c r="C42" s="3">
        <f t="shared" si="12"/>
        <v>31</v>
      </c>
      <c r="D42" s="4">
        <v>0.29570000000000002</v>
      </c>
      <c r="E42" s="11">
        <f t="shared" si="8"/>
        <v>2.1822288653912336E-2</v>
      </c>
      <c r="F42" s="11">
        <f t="shared" si="11"/>
        <v>7.0998092997687223E-4</v>
      </c>
      <c r="G42" s="5">
        <f t="shared" si="3"/>
        <v>1420569.544083704</v>
      </c>
      <c r="H42" s="7"/>
    </row>
    <row r="43" spans="1:8" x14ac:dyDescent="0.25">
      <c r="A43" s="2">
        <f t="shared" si="9"/>
        <v>44713</v>
      </c>
      <c r="B43" s="2">
        <f t="shared" si="10"/>
        <v>44742</v>
      </c>
      <c r="C43" s="3">
        <f t="shared" si="12"/>
        <v>30</v>
      </c>
      <c r="D43" s="4">
        <v>0.30599999999999999</v>
      </c>
      <c r="E43" s="11">
        <f t="shared" si="8"/>
        <v>2.2496738540053407E-2</v>
      </c>
      <c r="F43" s="11">
        <f t="shared" si="11"/>
        <v>7.3168955664093538E-4</v>
      </c>
      <c r="G43" s="5">
        <f t="shared" si="3"/>
        <v>1416779.3982344056</v>
      </c>
    </row>
    <row r="44" spans="1:8" x14ac:dyDescent="0.25">
      <c r="A44" s="2">
        <f t="shared" si="9"/>
        <v>44743</v>
      </c>
      <c r="B44" s="2">
        <f t="shared" si="10"/>
        <v>44773</v>
      </c>
      <c r="C44" s="3">
        <f t="shared" si="12"/>
        <v>31</v>
      </c>
      <c r="D44" s="4">
        <v>0.31919999999999998</v>
      </c>
      <c r="E44" s="11">
        <f t="shared" si="8"/>
        <v>2.3353989277085985E-2</v>
      </c>
      <c r="F44" s="11">
        <f t="shared" si="11"/>
        <v>7.5926204501630679E-4</v>
      </c>
      <c r="G44" s="5">
        <f t="shared" si="3"/>
        <v>1519173.9546638399</v>
      </c>
    </row>
    <row r="45" spans="1:8" x14ac:dyDescent="0.25">
      <c r="A45" s="2">
        <f t="shared" si="9"/>
        <v>44774</v>
      </c>
      <c r="B45" s="2">
        <f t="shared" si="10"/>
        <v>44804</v>
      </c>
      <c r="C45" s="3">
        <f t="shared" si="12"/>
        <v>31</v>
      </c>
      <c r="D45" s="4">
        <v>0.3332</v>
      </c>
      <c r="E45" s="11">
        <f t="shared" si="8"/>
        <v>2.4254644823246352E-2</v>
      </c>
      <c r="F45" s="11">
        <f t="shared" si="11"/>
        <v>7.8820654685651803E-4</v>
      </c>
      <c r="G45" s="5">
        <f t="shared" si="3"/>
        <v>1577087.7324102621</v>
      </c>
    </row>
    <row r="46" spans="1:8" x14ac:dyDescent="0.25">
      <c r="A46" s="2">
        <f t="shared" si="9"/>
        <v>44805</v>
      </c>
      <c r="B46" s="2">
        <f t="shared" si="10"/>
        <v>44834</v>
      </c>
      <c r="C46" s="3">
        <f t="shared" si="12"/>
        <v>30</v>
      </c>
      <c r="D46" s="4">
        <v>0.35249999999999998</v>
      </c>
      <c r="E46" s="11">
        <f t="shared" si="8"/>
        <v>2.548215212897964E-2</v>
      </c>
      <c r="F46" s="11">
        <f t="shared" si="11"/>
        <v>8.2761552252574866E-4</v>
      </c>
      <c r="G46" s="5">
        <f t="shared" si="3"/>
        <v>1602522.0140580633</v>
      </c>
    </row>
    <row r="47" spans="1:8" x14ac:dyDescent="0.25">
      <c r="A47" s="2">
        <f t="shared" si="9"/>
        <v>44835</v>
      </c>
      <c r="B47" s="2">
        <f t="shared" si="10"/>
        <v>44865</v>
      </c>
      <c r="C47" s="3">
        <f t="shared" si="12"/>
        <v>31</v>
      </c>
      <c r="D47" s="4">
        <v>0.36919999999999997</v>
      </c>
      <c r="E47" s="11">
        <f t="shared" si="8"/>
        <v>2.6531406072712427E-2</v>
      </c>
      <c r="F47" s="11">
        <f t="shared" si="11"/>
        <v>8.6126554669174737E-4</v>
      </c>
      <c r="G47" s="5">
        <f t="shared" si="3"/>
        <v>1723268.2644571213</v>
      </c>
    </row>
    <row r="48" spans="1:8" x14ac:dyDescent="0.25">
      <c r="A48" s="2">
        <f t="shared" si="9"/>
        <v>44866</v>
      </c>
      <c r="B48" s="2">
        <f t="shared" si="10"/>
        <v>44895</v>
      </c>
      <c r="C48" s="3">
        <f t="shared" si="12"/>
        <v>30</v>
      </c>
      <c r="D48" s="4">
        <v>0.38669999999999999</v>
      </c>
      <c r="E48" s="11">
        <f t="shared" si="8"/>
        <v>2.7618410366888613E-2</v>
      </c>
      <c r="F48" s="11">
        <f t="shared" si="11"/>
        <v>8.9609117817124329E-4</v>
      </c>
      <c r="G48" s="5">
        <f t="shared" si="3"/>
        <v>1735112.2599056459</v>
      </c>
    </row>
    <row r="49" spans="1:7" x14ac:dyDescent="0.25">
      <c r="A49" s="2">
        <f t="shared" si="9"/>
        <v>44896</v>
      </c>
      <c r="B49" s="2">
        <v>44897</v>
      </c>
      <c r="C49" s="3">
        <f t="shared" si="12"/>
        <v>2</v>
      </c>
      <c r="D49" s="4">
        <v>0.41460000000000002</v>
      </c>
      <c r="E49" s="11">
        <f t="shared" si="8"/>
        <v>2.9325672006971892E-2</v>
      </c>
      <c r="F49" s="11">
        <f>((1+D49)^(1/365)-1)</f>
        <v>9.5071686592063109E-4</v>
      </c>
      <c r="G49" s="5">
        <f t="shared" si="3"/>
        <v>122725.64295108817</v>
      </c>
    </row>
    <row r="50" spans="1:7" x14ac:dyDescent="0.25">
      <c r="A50" s="2">
        <f t="shared" si="9"/>
        <v>44927</v>
      </c>
      <c r="B50" s="2">
        <f t="shared" si="10"/>
        <v>44957</v>
      </c>
      <c r="C50" s="3">
        <v>0</v>
      </c>
      <c r="D50" s="4">
        <v>0.43259999999999998</v>
      </c>
      <c r="E50" s="11">
        <f t="shared" si="8"/>
        <v>3.041082430433617E-2</v>
      </c>
      <c r="F50" s="11">
        <f t="shared" si="11"/>
        <v>9.8539196132163553E-4</v>
      </c>
      <c r="G50" s="5">
        <f t="shared" si="3"/>
        <v>0</v>
      </c>
    </row>
    <row r="51" spans="1:7" x14ac:dyDescent="0.25">
      <c r="A51" s="2">
        <f t="shared" si="9"/>
        <v>44958</v>
      </c>
      <c r="B51" s="2">
        <f t="shared" si="10"/>
        <v>44985</v>
      </c>
      <c r="C51" s="3">
        <v>0</v>
      </c>
      <c r="D51" s="4">
        <v>0.45269999999999999</v>
      </c>
      <c r="E51" s="11">
        <f t="shared" si="8"/>
        <v>3.1607904974429113E-2</v>
      </c>
      <c r="F51" s="11">
        <f t="shared" si="11"/>
        <v>1.0236026853662761E-3</v>
      </c>
      <c r="G51" s="5">
        <f t="shared" si="3"/>
        <v>0</v>
      </c>
    </row>
    <row r="52" spans="1:7" x14ac:dyDescent="0.25">
      <c r="A52" s="2">
        <f t="shared" si="9"/>
        <v>44986</v>
      </c>
      <c r="B52" s="2">
        <f t="shared" si="10"/>
        <v>45016</v>
      </c>
      <c r="C52" s="3">
        <v>0</v>
      </c>
      <c r="D52" s="4">
        <v>0.46260000000000001</v>
      </c>
      <c r="E52" s="11">
        <f t="shared" si="8"/>
        <v>3.2191941393584944E-2</v>
      </c>
      <c r="F52" s="11">
        <f t="shared" si="11"/>
        <v>1.0422295217955568E-3</v>
      </c>
      <c r="G52" s="5">
        <f t="shared" si="3"/>
        <v>0</v>
      </c>
    </row>
    <row r="53" spans="1:7" x14ac:dyDescent="0.25">
      <c r="A53" s="2">
        <f t="shared" si="9"/>
        <v>45017</v>
      </c>
      <c r="B53" s="2">
        <f t="shared" si="10"/>
        <v>45046</v>
      </c>
      <c r="C53" s="3">
        <v>0</v>
      </c>
      <c r="D53" s="4">
        <v>0.47089999999999999</v>
      </c>
      <c r="E53" s="11">
        <f t="shared" si="8"/>
        <v>3.2678802156823172E-2</v>
      </c>
      <c r="F53" s="11">
        <f t="shared" si="11"/>
        <v>1.0577493194727783E-3</v>
      </c>
      <c r="G53" s="5">
        <f t="shared" si="3"/>
        <v>0</v>
      </c>
    </row>
    <row r="54" spans="1:7" x14ac:dyDescent="0.25">
      <c r="A54" s="2">
        <f t="shared" si="9"/>
        <v>45047</v>
      </c>
      <c r="B54" s="2">
        <f t="shared" si="10"/>
        <v>45077</v>
      </c>
      <c r="C54" s="3">
        <v>0</v>
      </c>
      <c r="D54" s="4">
        <v>0.4541</v>
      </c>
      <c r="E54" s="11">
        <f t="shared" si="8"/>
        <v>3.1690717067127228E-2</v>
      </c>
      <c r="F54" s="11">
        <f t="shared" si="11"/>
        <v>1.0262444549746785E-3</v>
      </c>
      <c r="G54" s="5">
        <f t="shared" si="3"/>
        <v>0</v>
      </c>
    </row>
    <row r="55" spans="1:7" x14ac:dyDescent="0.25">
      <c r="A55" s="2">
        <f t="shared" si="9"/>
        <v>45078</v>
      </c>
      <c r="B55" s="2">
        <f t="shared" si="10"/>
        <v>45107</v>
      </c>
      <c r="C55" s="3">
        <v>0</v>
      </c>
      <c r="D55" s="4">
        <v>0.44640000000000002</v>
      </c>
      <c r="E55" s="11">
        <f t="shared" si="8"/>
        <v>3.1234342878250443E-2</v>
      </c>
      <c r="F55" s="11">
        <f t="shared" si="11"/>
        <v>1.0116832165891765E-3</v>
      </c>
      <c r="G55" s="5">
        <f t="shared" si="3"/>
        <v>0</v>
      </c>
    </row>
    <row r="56" spans="1:7" x14ac:dyDescent="0.25">
      <c r="A56" s="2">
        <f t="shared" si="9"/>
        <v>45108</v>
      </c>
      <c r="B56" s="2">
        <f t="shared" si="10"/>
        <v>45138</v>
      </c>
      <c r="C56" s="3">
        <v>0</v>
      </c>
      <c r="D56" s="4">
        <v>0.44040000000000001</v>
      </c>
      <c r="E56" s="11">
        <f>((1+D56)^(1/12)-1)</f>
        <v>3.0877180194344378E-2</v>
      </c>
      <c r="F56" s="11">
        <f t="shared" si="11"/>
        <v>1.0002831081175056E-3</v>
      </c>
      <c r="G56" s="5">
        <f t="shared" si="3"/>
        <v>0</v>
      </c>
    </row>
    <row r="57" spans="1:7" x14ac:dyDescent="0.25">
      <c r="A57" s="2">
        <f t="shared" si="9"/>
        <v>45139</v>
      </c>
      <c r="B57" s="2">
        <f t="shared" si="10"/>
        <v>45169</v>
      </c>
      <c r="C57" s="3">
        <v>0</v>
      </c>
      <c r="D57" s="4">
        <f>(28.75%*1.5)</f>
        <v>0.43124999999999997</v>
      </c>
      <c r="E57" s="11">
        <f t="shared" si="8"/>
        <v>3.0329872667392177E-2</v>
      </c>
      <c r="F57" s="11">
        <f t="shared" si="11"/>
        <v>9.8280644166792719E-4</v>
      </c>
      <c r="G57" s="5">
        <f t="shared" si="3"/>
        <v>0</v>
      </c>
    </row>
    <row r="58" spans="1:7" x14ac:dyDescent="0.25">
      <c r="A58" s="2">
        <f t="shared" si="9"/>
        <v>45170</v>
      </c>
      <c r="B58" s="2">
        <f t="shared" si="10"/>
        <v>45199</v>
      </c>
      <c r="C58" s="3">
        <v>0</v>
      </c>
      <c r="D58" s="4">
        <f>(28.03%*1.5)</f>
        <v>0.42044999999999999</v>
      </c>
      <c r="E58" s="11">
        <f t="shared" si="8"/>
        <v>2.9679728036762887E-2</v>
      </c>
      <c r="F58" s="11">
        <f t="shared" si="11"/>
        <v>9.6203430176178273E-4</v>
      </c>
      <c r="G58" s="5">
        <f t="shared" si="3"/>
        <v>0</v>
      </c>
    </row>
    <row r="59" spans="1:7" x14ac:dyDescent="0.25">
      <c r="A59" s="2">
        <f t="shared" si="9"/>
        <v>45200</v>
      </c>
      <c r="B59" s="2">
        <f t="shared" si="10"/>
        <v>45230</v>
      </c>
      <c r="C59" s="3">
        <v>0</v>
      </c>
      <c r="D59" s="4">
        <f>(26.53%*1.5)</f>
        <v>0.39795000000000003</v>
      </c>
      <c r="E59" s="11">
        <f t="shared" si="8"/>
        <v>2.8310577727206798E-2</v>
      </c>
      <c r="F59" s="11">
        <f t="shared" si="11"/>
        <v>9.1824839459819785E-4</v>
      </c>
      <c r="G59" s="5">
        <f t="shared" si="3"/>
        <v>0</v>
      </c>
    </row>
    <row r="60" spans="1:7" x14ac:dyDescent="0.25">
      <c r="A60" s="2">
        <f t="shared" si="9"/>
        <v>45231</v>
      </c>
      <c r="B60" s="2">
        <f t="shared" si="10"/>
        <v>45260</v>
      </c>
      <c r="C60" s="3">
        <v>0</v>
      </c>
      <c r="D60" s="4">
        <f>(25.52%*1.5)</f>
        <v>0.38279999999999997</v>
      </c>
      <c r="E60" s="11">
        <f t="shared" si="8"/>
        <v>2.7377257079175044E-2</v>
      </c>
      <c r="F60" s="11">
        <f t="shared" si="11"/>
        <v>8.8836814369663841E-4</v>
      </c>
      <c r="G60" s="5">
        <f t="shared" si="3"/>
        <v>0</v>
      </c>
    </row>
    <row r="61" spans="1:7" x14ac:dyDescent="0.25">
      <c r="A61" s="2">
        <f t="shared" si="9"/>
        <v>45261</v>
      </c>
      <c r="B61" s="2">
        <f t="shared" si="10"/>
        <v>45291</v>
      </c>
      <c r="C61" s="3">
        <v>0</v>
      </c>
      <c r="D61" s="4">
        <f>(25.04%*1.5)</f>
        <v>0.37560000000000004</v>
      </c>
      <c r="E61" s="11">
        <f t="shared" si="8"/>
        <v>2.6930408406342421E-2</v>
      </c>
      <c r="F61" s="11">
        <f t="shared" si="11"/>
        <v>8.7405299359555322E-4</v>
      </c>
      <c r="G61" s="5">
        <f t="shared" si="3"/>
        <v>0</v>
      </c>
    </row>
    <row r="62" spans="1:7" x14ac:dyDescent="0.25">
      <c r="A62" s="2">
        <f>EDATE(A61,1)</f>
        <v>45292</v>
      </c>
      <c r="B62" s="2">
        <v>45322</v>
      </c>
      <c r="C62" s="3">
        <v>0</v>
      </c>
      <c r="D62" s="4">
        <f>(23.32%*1.5)</f>
        <v>0.3498</v>
      </c>
      <c r="E62" s="11">
        <f t="shared" si="8"/>
        <v>2.5311398067152435E-2</v>
      </c>
      <c r="F62" s="11">
        <f t="shared" si="11"/>
        <v>8.2213621633542289E-4</v>
      </c>
      <c r="G62" s="5">
        <f t="shared" si="3"/>
        <v>0</v>
      </c>
    </row>
    <row r="63" spans="1:7" x14ac:dyDescent="0.25">
      <c r="A63" s="2">
        <f t="shared" ref="A63:A65" si="13">EDATE(A62,1)</f>
        <v>45323</v>
      </c>
      <c r="B63" s="2">
        <f t="shared" ref="B63:B66" si="14">EOMONTH(B62,1)</f>
        <v>45351</v>
      </c>
      <c r="C63" s="3">
        <v>0</v>
      </c>
      <c r="D63" s="4">
        <f>(23.31%*1.5)</f>
        <v>0.34964999999999996</v>
      </c>
      <c r="E63" s="11">
        <f>((1+D63)^(1/12)-1)</f>
        <v>2.5301902552775868E-2</v>
      </c>
      <c r="F63" s="11">
        <f t="shared" si="11"/>
        <v>8.2183149003478562E-4</v>
      </c>
      <c r="G63" s="5">
        <f t="shared" si="3"/>
        <v>0</v>
      </c>
    </row>
    <row r="64" spans="1:7" x14ac:dyDescent="0.25">
      <c r="A64" s="2">
        <f t="shared" si="13"/>
        <v>45352</v>
      </c>
      <c r="B64" s="2">
        <f t="shared" si="14"/>
        <v>45382</v>
      </c>
      <c r="C64" s="3">
        <v>0</v>
      </c>
      <c r="D64" s="4">
        <f>(22.2%*1.5)</f>
        <v>0.33300000000000002</v>
      </c>
      <c r="E64" s="11">
        <f t="shared" ref="E64:E66" si="15">((1+D64)^(1/12)-1)</f>
        <v>2.4241839479260285E-2</v>
      </c>
      <c r="F64" s="11">
        <f t="shared" si="11"/>
        <v>7.8779519212868188E-4</v>
      </c>
      <c r="G64" s="5">
        <f t="shared" si="3"/>
        <v>0</v>
      </c>
    </row>
    <row r="65" spans="1:7" x14ac:dyDescent="0.25">
      <c r="A65" s="2">
        <f t="shared" si="13"/>
        <v>45383</v>
      </c>
      <c r="B65" s="2">
        <f t="shared" si="14"/>
        <v>45412</v>
      </c>
      <c r="C65" s="3">
        <v>0</v>
      </c>
      <c r="D65" s="4">
        <f>(22.06%*1.5)</f>
        <v>0.33089999999999997</v>
      </c>
      <c r="E65" s="11">
        <f>((1+D65)^(1/12)-1)</f>
        <v>2.4107276932201271E-2</v>
      </c>
      <c r="F65" s="11">
        <f t="shared" si="11"/>
        <v>7.8347224762276291E-4</v>
      </c>
      <c r="G65" s="5">
        <f t="shared" si="3"/>
        <v>0</v>
      </c>
    </row>
    <row r="66" spans="1:7" x14ac:dyDescent="0.25">
      <c r="A66" s="2">
        <v>45413</v>
      </c>
      <c r="B66" s="2">
        <f t="shared" si="14"/>
        <v>45443</v>
      </c>
      <c r="C66" s="3">
        <v>0</v>
      </c>
      <c r="D66" s="4">
        <f>(21.02%*1.5)</f>
        <v>0.31530000000000002</v>
      </c>
      <c r="E66" s="11">
        <f t="shared" si="15"/>
        <v>2.3101532064367492E-2</v>
      </c>
      <c r="F66" s="11">
        <f t="shared" si="11"/>
        <v>7.5114436909107241E-4</v>
      </c>
      <c r="G66" s="5">
        <f t="shared" si="3"/>
        <v>0</v>
      </c>
    </row>
    <row r="67" spans="1:7" x14ac:dyDescent="0.25">
      <c r="A67" s="2">
        <f>EDATE(A66,1)</f>
        <v>45444</v>
      </c>
      <c r="B67" s="2">
        <f>EOMONTH(B66,1)</f>
        <v>45473</v>
      </c>
      <c r="C67" s="3">
        <v>0</v>
      </c>
      <c r="D67" s="4">
        <f>(20.56%*1.5)</f>
        <v>0.30839999999999995</v>
      </c>
      <c r="E67" s="11">
        <f>((1+D67)^(1/12)-1)</f>
        <v>2.2653191301707398E-2</v>
      </c>
      <c r="F67" s="11">
        <f t="shared" si="11"/>
        <v>7.3672334792984628E-4</v>
      </c>
      <c r="G67" s="5">
        <f t="shared" si="3"/>
        <v>0</v>
      </c>
    </row>
    <row r="68" spans="1:7" x14ac:dyDescent="0.25">
      <c r="A68" s="2">
        <f>EDATE(A67,1)</f>
        <v>45474</v>
      </c>
      <c r="B68" s="2">
        <f>EOMONTH(B67,1)</f>
        <v>45504</v>
      </c>
      <c r="C68" s="3">
        <v>0</v>
      </c>
      <c r="D68" s="4">
        <f>(19.66%*1.5)</f>
        <v>0.2949</v>
      </c>
      <c r="E68" s="11">
        <f>((1+D68)^(1/12)-1)</f>
        <v>2.1769698724889874E-2</v>
      </c>
      <c r="F68" s="11">
        <f t="shared" ref="F68:F69" si="16">((1+D68)^(1/365)-1)</f>
        <v>7.0828762714469917E-4</v>
      </c>
      <c r="G68" s="5">
        <f t="shared" si="3"/>
        <v>0</v>
      </c>
    </row>
    <row r="69" spans="1:7" x14ac:dyDescent="0.25">
      <c r="A69" s="2">
        <f t="shared" ref="A69:A71" si="17">EDATE(A68,1)</f>
        <v>45505</v>
      </c>
      <c r="B69" s="2">
        <f t="shared" ref="B69:B70" si="18">EOMONTH(B68,1)</f>
        <v>45535</v>
      </c>
      <c r="C69" s="3">
        <v>0</v>
      </c>
      <c r="D69" s="4">
        <f>(19.47%*1.5)</f>
        <v>0.29204999999999998</v>
      </c>
      <c r="E69" s="11">
        <f t="shared" ref="E69:E70" si="19">((1+D69)^(1/12)-1)</f>
        <v>2.1582104744219066E-2</v>
      </c>
      <c r="F69" s="11">
        <f t="shared" si="16"/>
        <v>7.0224674562768818E-4</v>
      </c>
      <c r="G69" s="5">
        <f t="shared" si="3"/>
        <v>0</v>
      </c>
    </row>
    <row r="70" spans="1:7" x14ac:dyDescent="0.25">
      <c r="A70" s="2">
        <f t="shared" si="17"/>
        <v>45536</v>
      </c>
      <c r="B70" s="2">
        <f t="shared" si="18"/>
        <v>45565</v>
      </c>
      <c r="C70" s="3">
        <v>0</v>
      </c>
      <c r="D70" s="4">
        <f>(19.23%*1.5)</f>
        <v>0.28844999999999998</v>
      </c>
      <c r="E70" s="11">
        <f t="shared" si="19"/>
        <v>2.1344601002089014E-2</v>
      </c>
      <c r="F70" s="11">
        <f>((1+D70)^(1/365)-1)</f>
        <v>6.9459713613584384E-4</v>
      </c>
      <c r="G70" s="5">
        <f t="shared" ref="G70:G71" si="20">((E$2*F70)*C70)</f>
        <v>0</v>
      </c>
    </row>
    <row r="71" spans="1:7" x14ac:dyDescent="0.25">
      <c r="A71" s="2">
        <f t="shared" si="17"/>
        <v>45566</v>
      </c>
      <c r="B71" s="2">
        <v>45576</v>
      </c>
      <c r="C71" s="3">
        <v>0</v>
      </c>
      <c r="D71" s="4">
        <f>(18.78%*1.5)</f>
        <v>0.28170000000000006</v>
      </c>
      <c r="E71" s="11">
        <f>((1+D71)^(1/12)-1)</f>
        <v>2.0897637252162315E-2</v>
      </c>
      <c r="F71" s="11">
        <f>((1+D71)^(1/365)-1)</f>
        <v>6.8019649386563685E-4</v>
      </c>
      <c r="G71" s="5">
        <f t="shared" si="20"/>
        <v>0</v>
      </c>
    </row>
    <row r="72" spans="1:7" x14ac:dyDescent="0.25">
      <c r="A72" s="12" t="s">
        <v>9</v>
      </c>
      <c r="B72" s="12"/>
      <c r="C72" s="12"/>
      <c r="D72" s="12"/>
      <c r="E72" s="12"/>
      <c r="F72" s="12"/>
      <c r="G72" s="6">
        <f>SUM(G5:G71)</f>
        <v>58308896.417702116</v>
      </c>
    </row>
    <row r="73" spans="1:7" x14ac:dyDescent="0.25">
      <c r="A73" s="12" t="s">
        <v>10</v>
      </c>
      <c r="B73" s="12"/>
      <c r="C73" s="12"/>
      <c r="D73" s="12"/>
      <c r="E73" s="12"/>
      <c r="F73" s="12"/>
      <c r="G73" s="10">
        <f>(G72+E2)</f>
        <v>122852635.64770211</v>
      </c>
    </row>
  </sheetData>
  <mergeCells count="11">
    <mergeCell ref="A73:F73"/>
    <mergeCell ref="A72:F72"/>
    <mergeCell ref="A1:G1"/>
    <mergeCell ref="A2:D2"/>
    <mergeCell ref="E2:G2"/>
    <mergeCell ref="A3:B3"/>
    <mergeCell ref="C3:C4"/>
    <mergeCell ref="D3:D4"/>
    <mergeCell ref="E3:E4"/>
    <mergeCell ref="F3:F4"/>
    <mergeCell ref="G3:G4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I. MORATORIO 2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Alejandro Zamudio Caicedo</dc:creator>
  <cp:lastModifiedBy>Caro Benitez Freyre</cp:lastModifiedBy>
  <dcterms:created xsi:type="dcterms:W3CDTF">2023-09-29T17:52:04Z</dcterms:created>
  <dcterms:modified xsi:type="dcterms:W3CDTF">2025-03-27T01:01:30Z</dcterms:modified>
</cp:coreProperties>
</file>