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andre\Downloads\"/>
    </mc:Choice>
  </mc:AlternateContent>
  <xr:revisionPtr revIDLastSave="0" documentId="13_ncr:1_{A05CAA4A-7375-4B21-91A9-0CAD24428DA0}"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8" l="1"/>
  <c r="B8" i="11"/>
  <c r="B7" i="12"/>
  <c r="B7" i="11"/>
  <c r="B6" i="12"/>
  <c r="B5" i="12"/>
  <c r="B4" i="12"/>
  <c r="B3" i="12"/>
  <c r="B3" i="9"/>
  <c r="B2" i="12"/>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10" i="9" l="1"/>
  <c r="B9" i="11"/>
  <c r="B8" i="12"/>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<sst xmlns="http://schemas.openxmlformats.org/spreadsheetml/2006/main" count="311" uniqueCount="218">
  <si>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</si>
  <si>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</si>
  <si>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</si>
  <si>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</si>
  <si>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</si>
  <si>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</si>
  <si>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</si>
  <si>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</si>
  <si>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</si>
  <si>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</si>
  <si>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</si>
  <si>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</si>
  <si>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</si>
  <si>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</si>
  <si>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</si>
  <si>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</si>
  <si>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</si>
  <si>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</si>
  <si>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</si>
  <si>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</si>
  <si>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</si>
  <si>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</si>
  <si>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</si>
  <si>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</si>
  <si>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</si>
  <si>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</si>
  <si>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</si>
  <si>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</si>
  <si>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</si>
  <si>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</si>
  <si>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</si>
  <si>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</si>
  <si>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</si>
  <si>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</si>
  <si>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</si>
  <si>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</si>
  <si>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</si>
  <si>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</si>
  <si>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</si>
  <si>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</si>
  <si>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</si>
  <si>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</si>
  <si>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</si>
  <si>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</si>
  <si>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</si>
  <si>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</si>
  <si>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</si>
  <si>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</si>
  <si>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</si>
  <si>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</si>
  <si>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</si>
  <si>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</si>
  <si>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</si>
  <si>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</si>
  <si>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</si>
  <si>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</si>
  <si>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</si>
  <si>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</si>
  <si>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</si>
  <si>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</si>
  <si>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</si>
  <si>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</si>
  <si>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</si>
  <si>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</si>
  <si>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</si>
  <si>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</si>
  <si>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</si>
  <si>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</si>
  <si>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</si>
  <si>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</si>
  <si>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</si>
  <si>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</si>
  <si>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</si>
  <si>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</si>
  <si>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</si>
  <si>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</si>
  <si>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</si>
  <si>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</si>
  <si>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</si>
  <si>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</si>
  <si>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</si>
  <si>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</si>
  <si>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</si>
  <si>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</si>
  <si>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</si>
  <si>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</si>
  <si>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</si>
  <si>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</si>
  <si>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</si>
  <si>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</si>
  <si>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</si>
  <si>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</si>
  <si>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</si>
  <si>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</si>
  <si>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</si>
  <si>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</si>
  <si>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</si>
  <si>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</si>
  <si>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</si>
  <si>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</si>
  <si>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</si>
  <si>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</si>
  <si>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</si>
  <si>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</si>
  <si>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</si>
  <si>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</si>
  <si>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</si>
  <si>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</si>
  <si>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</si>
  <si>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</si>
  <si>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</si>
  <si>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</si>
  <si>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</si>
  <si>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</si>
  <si>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</si>
  <si>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</si>
  <si>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</si>
  <si>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</si>
  <si>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</si>
  <si>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</si>
  <si>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</si>
  <si>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</si>
  <si>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</si>
  <si>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</si>
  <si>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</si>
  <si>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</si>
  <si>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</si>
  <si>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</si>
  <si>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</si>
  <si>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</si>
  <si>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</si>
  <si>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</si>
  <si>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</si>
  <si>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</si>
  <si>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</si>
  <si>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</si>
  <si>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</si>
  <si>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</si>
  <si>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</si>
  <si>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</si>
  <si>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</si>
  <si>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</si>
  <si>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</si>
  <si>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</si>
  <si>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</si>
  <si>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</si>
  <si>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</si>
  <si>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</si>
  <si>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</si>
  <si>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</si>
  <si>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</si>
  <si>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</si>
  <si>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</si>
  <si>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</si>
  <si>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</si>
  <si>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</si>
  <si>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</si>
  <si>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</si>
  <si>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</si>
  <si>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</si>
  <si>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</si>
  <si>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</si>
  <si>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</si>
  <si>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</si>
  <si>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</si>
  <si>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</si>
  <si>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</si>
  <si>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</si>
  <si>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</si>
  <si>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</si>
  <si>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</si>
  <si>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</si>
  <si>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</si>
  <si>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</si>
  <si>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</si>
  <si>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</si>
  <si>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</si>
  <si>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</si>
  <si>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</si>
  <si>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</si>
  <si>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</si>
  <si>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</si>
  <si>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</si>
  <si>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</si>
  <si>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</si>
  <si>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</si>
  <si>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</si>
  <si>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</si>
  <si>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</si>
  <si>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</si>
  <si>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</si>
  <si>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</si>
  <si>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</si>
  <si>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</si>
  <si>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</si>
  <si>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 xml:space="preserve">11001310304820210046200 </t>
  </si>
  <si>
    <t>JUZGADO 48 CIVIL DEL CIRCUITO DE BOGOTÁ</t>
  </si>
  <si>
    <t>Edgar Garzón Cuellar, Allianz Seguros S.A., Leasing Bancolombia, Ecoplanta Procesos de Residuos Industriales S.A.S., Transporte Gayco S.A.S.</t>
  </si>
  <si>
    <t>Jose Alonso Carranza Padua, Diana Marcela Paez, Diego Fernando Chala, Melanie Tatiana Carranza (Menor de edad representada por Diana Paez)</t>
  </si>
  <si>
    <t>Allison Brillit Carranza</t>
  </si>
  <si>
    <t>Calle 17 No. 1 - 46 Soacha - Cundinamarca</t>
  </si>
  <si>
    <t xml:space="preserve"> Jose Alonso Carranza Padua 3209739111.</t>
  </si>
  <si>
    <t>josealonsocarr@hotmail.com , abogadotorresb@gmail.com</t>
  </si>
  <si>
    <t>Sin información</t>
  </si>
  <si>
    <t>20 años</t>
  </si>
  <si>
    <t>Uno</t>
  </si>
  <si>
    <t>19//11/2014</t>
  </si>
  <si>
    <t xml:space="preserve">RCE   </t>
  </si>
  <si>
    <t>1. El 19 de noviembre de 2014, el vehículo asegurado de placas WDQ 345 sufrió un accidente de tránsito en el que resultó fallecida la señora Alison Brillit Carranza Paez quien para la fecha de los hechos tenía 20 años
2. En el Informe Policial de Accidente de Tránsito no se atribuye ninguna hipótesis del accidente. 
3. Los demandantes solicitan como indemnización el reconocimiento de daño emergente, lucro cesantes y daños morales</t>
  </si>
  <si>
    <t>Leasing Bancolombia</t>
  </si>
  <si>
    <t>860.059.294-3</t>
  </si>
  <si>
    <t>WDQ 345</t>
  </si>
  <si>
    <t>021037396/ 661</t>
  </si>
  <si>
    <t>STRO 31021658 - APJ 30946</t>
  </si>
  <si>
    <r>
      <t xml:space="preserve">INDIQUE LA PLACA- </t>
    </r>
    <r>
      <rPr>
        <sz val="11"/>
        <color rgb="FFFF0000"/>
        <rFont val="Calibri"/>
        <family val="2"/>
        <scheme val="minor"/>
      </rPr>
      <t>WDQ 345</t>
    </r>
  </si>
  <si>
    <t xml:space="preserve">
EXCEPCIONES DE FONDO FRENTE A LA DEMANDA:
•	EXIMENTE DE LA RESPONSABILIDAD DE LOS DEMANDADOS POR CONFIGURARSE LA CAUSAL “HECHO EXCLUSIVO DE LA VICTIMA”.
•	INEXISTENCIA DE RESPONSABILIDAD A CARGO DE LOS DEMANDADOS POR LA FALTA DE ACREDITACIÓN DEL NEXO CAUSAL.
•	DISMINUCIÓN DE LA INDEMNIZACIÓN DERIVADA DE LA INTERVENCIÓN CAUSAL DE LA VÍCTIMA EN EL ACCIDENTE.
•	FALTA LEGITIMACIÓN EN LA CAUSA POR ACTIVA DEL SEÑOR DIEGO FERNANDO CHALA.
•	INEXISTENCIA DE PRUEBA DEL LUCRO CESANTE.
•	TASACIÓN EXORBITANTE DEL DAÑO MORAL.
•	GENÉRICA O INNOMINADA Y OTRAS.
EXCEPCIONES DE FONDO FRENTE AL CONTRATO DE SEGURO:
•	PRESCRIPCIÓN EXTRAORDINARIA DE LA ACCIÓN DERIVADA DEL CONTRATO DE SEGURO.
•	INEXISTENCIA DE RESPONSABILIDAD U OBLIGACIÓN INDEMNIZATORIA A CARGO DE ALLIANZ SEGUROS S.A. DADO EL INCUMPLIMIENTO DE LAS CARGAS CONSIGNADAS EN EL ARTÍCULO 1077 DEL C.CO.
•	RIESGOS EXPRESAMENTE EXCLUIDOS EN LA PÓLIZA DE SEGURO AUTOS CLÓNICO PESADOS No. 021037396 / 661.
•	CARÁCTER MERAMENTE INDEMNIZATORIO QUE REVISTEN LOS CONTRATOS DE SEGUROS.
•	EN CUALQUIER CASO, DE NINGUNA FORMA SE PODRÁ EXCEDER EL LÍMITE DEL VALOR ASEGURADO.
•	LÍMITES MÁXIMOS DE RESPONSABILIDAD DEL ASEGURADOR EN LO ATINENTE AL DEDUCIBLE.
•	AUSENCIA DE SOLIDARIDAD DEL CONTRATO DE SEGURO CELEBRADO CON ALLIANZ SEGUROS S.A.
•	GENÉRICA O INNOMINADA.
EXCEPCIONES DE FONDO FRENTE AL LLAMAMIENTO EN GARANTÍA REALIZADO POR ECOPLANTA PROCESOS DE RESIDUOS INDUSTRIALES S.A.S. E.S.P.
•	INEXISTENCIA DE OBLIGACIÓN INDEMNIZATORIA, POR CUANTO NO SE HA REALIZADO EL RIESGO ASEGURADO EN LA PÓLIZA No. 021037396/661.
•	RIESGOS EXPRESAMENTE EXCLUIDOS EN LA PÓLIZA DE SEGURO AUTOS CLÓNICO PESADOS No. 021037396 / 661
•	CARÁCTER MERAMENTE INDEMNIZATORIO QUE REVISTEN LOS CONTRATOS DE SEGUROS.
•	EN CUALQUIER CASO, DE NINGUNA FORMA SE PODRÁ EXCEDER EL LÍMITE DEL VALOR ASEGURADO.
•	LA PÓLIZA CONTEMPLA UN DEDUCIBLE A CARGO DEL ASEGURADO.
•	PRESCRIPCIÓN DE LA ACCIÓN DERIVADA DEL CONTRATO DE SEGURO.
•	GENÉRICA O INNOMINADA.
EXCEPCIONES DE FONDO FRENTE AL LLAMAMIENTO EN GARANTÍA REALIZADO POR BANCOLOMBIA S.A., ANTES LEASING BANCOLOMBIA.
•	INEXISTENCIA DE OBLIGACIÓN INDEMNIZATORIA, POR CUANTO NO SE HA REALIZADO EL RIESGO ASEGURADO EN LA PÓLIZA No. 021037396/661.
•	RIESGOS EXPRESAMENTE EXCLUIDOS EN LA PÓLIZA DE SEGURO AUTOS CLÓNICO PESADOS No. 021037396 / 661.
•	CARÁCTER MERAMENTE INDEMNIZATORIO QUE REVISTEN LOS CONTRATOS DE SEGUROS.
•	EN CUALQUIER CASO, DE NINGUNA FORMA SE PODRÁ EXCEDER EL LÍMITE DEL VALOR ASEGURADO.
•	LA PÓLIZA CONTEMPLA UN DEDUCIBLE A CARGO DEL ASEGURADO.
•	PRESCRIPCIÓN DE LA ACCIÓN DERIVADA DEL CONTRATO DE SEGURO.
•	GENÉRICA O INNOMINADA.</t>
  </si>
  <si>
    <t xml:space="preserve">
La liquidación objetiva de perjuicios se estima en un total de $ 374.774.337. A este valor se llegó de la siguiente manera:
1.	Daño moral: Se tendrá en cuenta la suma de $150.000.000, esto conforme a los lineamientos de la Sentencia de la Corte Suprema de Justicia – Sala de Casación Civil, magistrado ponente: Octavio Augusto Tejeiro Duque del 07 de marzo de 2019, que indica que en caso de fallecimiento de la víctima se podrá reconocer una indemnización hasta por $60.000.000 para cada uno de los familiares en primer grado de consanguinidad o afinidad. En tal sentido, se reconoce al señor José Alonso Carranza Padua, padre de la víctima, la suma de $60.000.000, a la señora Diana Marcela Páez Israel, madre de la victima, la suma de $60.000.000 y a la menor Melanie Tatiana Carranza Páez, hermana de la victima se le reconocerá la suma de $30.000.000. Frente, al señor Diego Fernando Chala se indica que no se reconocerá suma alguna por cuanto no acreditó su calidad de conyugue o compañero permanente. 
2.	Lucro Cesante: Se reconoce la suma de $225,874,337, teniendo en cuenta que la señora ALLISON BRILLIT CARRANZA, tenía 20 años de edad y presumiendo que sus ingresos correspondían a un salario minimo legal mensual vigente para la fecha de los hechos, esto en concordancia con lo establecido en la sentencia SC4803 de 2019 del 12 de noviembre de 2019, en la cual se establece que para la cuantificación de dicho daño basta la prueba de la aptitud laboral, para fines de cuantificación la remuneración percibida y, sin perjuicio, de que esta sea suplida por el salario mínimo mensual legal vigente. 
3.	Daño emergente:  No se reconocerá suma alguna por este concepto, puesto que no se logró acreditar con los elementos probatorios allegados junto al escrito de demanda el valor solicitado, esto teniendo en cuenta la sentencia Corte Suprema de Justicia, Sala de Casación Civil, Sentencia del 15 de febrero de 2018. Mp. Margarita Cabello Blanco. EXP: 2007-0299, la cual señaló que este tipo de perjuicios deben ser ciertos y concretos, y no meramente hipotéticos o eventuales, pues sobre el Demandante recae la carga probatoria.  En tal virtud se estima el daño emergente en $ 0.
4.	Deducible: Teniendo en cuenta que la tasación objetiva de perjuicios corresponde a la suma de $375,874,337 y tomando en consideración que la póliza contempla un deducible pactado de $1.100.000. Se estima como tasación objetiva la suma de $ 374.774.337.</t>
  </si>
  <si>
    <t xml:space="preserve">
La contingencia se califica como REMOTA. Sin perjuicio de ello la póliza No. 021037396/661 presta cobertura temporal y material.
La Póliza Autos Clónico-Pesados No. 021037396/661 cuyo tomador es Ecoplanta Procesos Industriales S.A.S., presta cobertura temporal y material de conformidad con los hechos y pretensiones expuestas en el libelo de la demanda. Frente a la cobertura material, debe mencionarse que la Póliza ampara la responsabilidad civil extracontractual por accidente de tránsito fue uno de los riesgos asegurados por el contrato de seguro. Frente a la cobertura temporal, debe decirse que la Póliza en su modalidad de ocurrencia presta cobertura temporal por cuanto tuvo vigencia desde el 8 de octubre de 2014 hasta el 7 de octubre de 2015, y el siniestro ocurrió en fecha del 19 de noviembre de 2014, es decir, dentro del periodo de cobertura temporal de la póliza. Por otro lado debe indicarse que en el presente caso no opera la prescripción de la acción derivada del contrato de seguro, en tanto el asegurado formuló oportunamente el llamamiento en garantía. Lo anterior, por cuanto la solicitud de audiencia extrajudicial se presentó el 21 de abril de 2021 y el llamamiento se formuló el 23 de noviembre de 2021, esto es, dentro del término bienal establecido en los artículo 1081 y 1131 del Código de Comercio.
Frente a la responsabilidad del asegurado, es de advertir que conforme al IPAT no se señaló ninguna hipótesis del accidente de tránsito. De hecho, del croquis del accidente tampoco se advierte alguna hipótesis que sea atribuible al vehículo asegurado en la causación del accidente. En tal virtud, tomando en consideración que no se allegaron ni solicitaron otros medios de prueba que acrediten la responsabilidad del vehículo asegurado, y como quiera que la carga de la prueba reposa sobre el Demandante, no está acreditada la ocurrencia del accidente de tránsito. En virtud de lo anterior, se califica como remota la contingencia.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</si>
</sst>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0" fillId="7" borderId="1" xfId="0" applyFill="1" applyBorder="1" applyAlignment="1">
      <alignment horizontal="justify" vertical="top" wrapText="1"/>
    </xf>
    <xf numFmtId="14" fontId="0" fillId="0" borderId="1" xfId="0" applyNumberFormat="1" applyBorder="1" applyAlignment="1">
      <alignment horizontal="justify" vertical="top"/>
    </xf>
    <xf numFmtId="0" fontId="0" fillId="7" borderId="2" xfId="0" applyFill="1" applyBorder="1" applyAlignment="1">
      <alignment horizontal="justify" vertical="top"/>
    </xf>
    <xf numFmtId="0" fontId="0" fillId="7" borderId="3" xfId="0" applyFill="1" applyBorder="1" applyAlignment="1">
      <alignment horizontal="justify" vertical="top"/>
    </xf>
    <xf numFmtId="14" fontId="0" fillId="7" borderId="2" xfId="0" applyNumberFormat="1" applyFill="1" applyBorder="1" applyAlignment="1">
      <alignment horizontal="justify" vertical="top"/>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sealonsocarr@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4" zoomScale="85" zoomScaleNormal="85" workbookViewId="0">
      <selection activeCell="B30" sqref="B30:C30"/>
    </sheetView>
  </sheetViews>
  <sheetFormatPr baseColWidth="10" defaultColWidth="0" defaultRowHeight="14.4" x14ac:dyDescent="0.3"/>
  <cols>
    <col min="1" max="1" width="69.109375" style="8" customWidth="1"/>
    <col min="2" max="2" width="55.109375" style="8" customWidth="1"/>
    <col min="3" max="3" width="108.88671875" style="8" customWidth="1"/>
    <col min="4" max="16384" width="11.44140625" style="2" hidden="1"/>
  </cols>
  <sheetData>
    <row r="1" spans="1:3" ht="25.8" x14ac:dyDescent="0.3">
      <c r="A1" s="54" t="s">
        <v>0</v>
      </c>
      <c r="B1" s="54"/>
      <c r="C1" s="54"/>
    </row>
    <row r="2" spans="1:3" x14ac:dyDescent="0.3">
      <c r="A2" s="5" t="s">
        <v>159</v>
      </c>
      <c r="B2" s="61" t="s">
        <v>195</v>
      </c>
      <c r="C2" s="62"/>
    </row>
    <row r="3" spans="1:3" x14ac:dyDescent="0.3">
      <c r="A3" s="5" t="s">
        <v>126</v>
      </c>
      <c r="B3" s="56" t="s">
        <v>196</v>
      </c>
      <c r="C3" s="57"/>
    </row>
    <row r="4" spans="1:3" x14ac:dyDescent="0.3">
      <c r="A4" s="5" t="s">
        <v>138</v>
      </c>
      <c r="B4" s="56" t="s">
        <v>197</v>
      </c>
      <c r="C4" s="57"/>
    </row>
    <row r="5" spans="1:3" ht="31.5" customHeight="1" x14ac:dyDescent="0.3">
      <c r="A5" s="5" t="s">
        <v>139</v>
      </c>
      <c r="B5" s="56" t="s">
        <v>198</v>
      </c>
      <c r="C5" s="57"/>
    </row>
    <row r="6" spans="1:3" x14ac:dyDescent="0.3">
      <c r="A6" s="5" t="s">
        <v>140</v>
      </c>
      <c r="B6" s="55" t="s">
        <v>103</v>
      </c>
      <c r="C6" s="55"/>
    </row>
    <row r="7" spans="1:3" x14ac:dyDescent="0.3">
      <c r="A7" s="25" t="s">
        <v>141</v>
      </c>
      <c r="B7" s="56" t="s">
        <v>105</v>
      </c>
      <c r="C7" s="57"/>
    </row>
    <row r="8" spans="1:3" ht="23.1" customHeight="1" x14ac:dyDescent="0.3">
      <c r="A8" s="26" t="s">
        <v>142</v>
      </c>
      <c r="B8" s="55" t="s">
        <v>199</v>
      </c>
      <c r="C8" s="55"/>
    </row>
    <row r="9" spans="1:3" x14ac:dyDescent="0.3">
      <c r="A9" s="26" t="s">
        <v>143</v>
      </c>
      <c r="B9" s="55">
        <v>79207402</v>
      </c>
      <c r="C9" s="55"/>
    </row>
    <row r="10" spans="1:3" x14ac:dyDescent="0.3">
      <c r="A10" s="26" t="s">
        <v>144</v>
      </c>
      <c r="B10" s="58" t="s">
        <v>200</v>
      </c>
      <c r="C10" s="58"/>
    </row>
    <row r="11" spans="1:3" ht="30" customHeight="1" x14ac:dyDescent="0.3">
      <c r="A11" s="27" t="s">
        <v>145</v>
      </c>
      <c r="B11" s="58" t="s">
        <v>201</v>
      </c>
      <c r="C11" s="58"/>
    </row>
    <row r="12" spans="1:3" ht="30" customHeight="1" x14ac:dyDescent="0.3">
      <c r="A12" s="5" t="s">
        <v>146</v>
      </c>
      <c r="B12" s="70" t="s">
        <v>202</v>
      </c>
      <c r="C12" s="58"/>
    </row>
    <row r="13" spans="1:3" x14ac:dyDescent="0.3">
      <c r="A13" s="5" t="s">
        <v>147</v>
      </c>
      <c r="B13" s="55" t="s">
        <v>203</v>
      </c>
      <c r="C13" s="55"/>
    </row>
    <row r="14" spans="1:3" x14ac:dyDescent="0.3">
      <c r="A14" s="5" t="s">
        <v>148</v>
      </c>
      <c r="B14" s="65">
        <v>34497</v>
      </c>
      <c r="C14" s="55"/>
    </row>
    <row r="15" spans="1:3" x14ac:dyDescent="0.3">
      <c r="A15" s="5" t="s">
        <v>149</v>
      </c>
      <c r="B15" s="55" t="s">
        <v>204</v>
      </c>
      <c r="C15" s="55"/>
    </row>
    <row r="16" spans="1:3" x14ac:dyDescent="0.3">
      <c r="A16" s="5" t="s">
        <v>150</v>
      </c>
      <c r="B16" s="65">
        <v>41962</v>
      </c>
      <c r="C16" s="55"/>
    </row>
    <row r="17" spans="1:3" ht="15" customHeight="1" x14ac:dyDescent="0.3">
      <c r="A17" s="5" t="s">
        <v>151</v>
      </c>
      <c r="B17" s="58" t="s">
        <v>203</v>
      </c>
      <c r="C17" s="58"/>
    </row>
    <row r="18" spans="1:3" x14ac:dyDescent="0.3">
      <c r="A18" s="5" t="s">
        <v>152</v>
      </c>
      <c r="B18" s="8" t="s">
        <v>203</v>
      </c>
    </row>
    <row r="19" spans="1:3" ht="18.75" customHeight="1" x14ac:dyDescent="0.3">
      <c r="A19" s="5" t="s">
        <v>153</v>
      </c>
      <c r="B19" s="59" t="s">
        <v>203</v>
      </c>
      <c r="C19" s="60"/>
    </row>
    <row r="20" spans="1:3" x14ac:dyDescent="0.3">
      <c r="A20" s="5" t="s">
        <v>154</v>
      </c>
      <c r="B20" s="55" t="s">
        <v>205</v>
      </c>
      <c r="C20" s="55"/>
    </row>
    <row r="21" spans="1:3" ht="17.25" customHeight="1" x14ac:dyDescent="0.3">
      <c r="A21" s="5" t="s">
        <v>155</v>
      </c>
      <c r="B21" s="58" t="s">
        <v>93</v>
      </c>
      <c r="C21" s="58"/>
    </row>
    <row r="22" spans="1:3" x14ac:dyDescent="0.3">
      <c r="A22" s="26" t="s">
        <v>156</v>
      </c>
      <c r="B22" s="64" t="s">
        <v>206</v>
      </c>
      <c r="C22" s="64"/>
    </row>
    <row r="23" spans="1:3" x14ac:dyDescent="0.3">
      <c r="A23" s="26" t="s">
        <v>157</v>
      </c>
      <c r="B23" s="69">
        <v>44307</v>
      </c>
      <c r="C23" s="64"/>
    </row>
    <row r="24" spans="1:3" x14ac:dyDescent="0.3">
      <c r="A24" s="26" t="s">
        <v>158</v>
      </c>
      <c r="B24" s="69" t="s">
        <v>207</v>
      </c>
      <c r="C24" s="64"/>
    </row>
    <row r="25" spans="1:3" x14ac:dyDescent="0.3">
      <c r="A25" s="63" t="s">
        <v>120</v>
      </c>
      <c r="B25" s="64" t="s">
        <v>208</v>
      </c>
      <c r="C25" s="53"/>
    </row>
    <row r="26" spans="1:3" x14ac:dyDescent="0.3">
      <c r="A26" s="63"/>
      <c r="B26" s="53"/>
      <c r="C26" s="53"/>
    </row>
    <row r="27" spans="1:3" ht="100.5" customHeight="1" x14ac:dyDescent="0.3">
      <c r="A27" s="63"/>
      <c r="B27" s="53"/>
      <c r="C27" s="53"/>
    </row>
    <row r="28" spans="1:3" x14ac:dyDescent="0.3">
      <c r="A28" s="26" t="s">
        <v>160</v>
      </c>
      <c r="B28" s="53" t="s">
        <v>209</v>
      </c>
      <c r="C28" s="53"/>
    </row>
    <row r="29" spans="1:3" x14ac:dyDescent="0.3">
      <c r="A29" s="26" t="s">
        <v>161</v>
      </c>
      <c r="B29" s="53" t="s">
        <v>210</v>
      </c>
      <c r="C29" s="53"/>
    </row>
    <row r="30" spans="1:3" x14ac:dyDescent="0.3">
      <c r="A30" s="26" t="s">
        <v>162</v>
      </c>
      <c r="B30" s="53" t="s">
        <v>211</v>
      </c>
      <c r="C30" s="53"/>
    </row>
    <row r="31" spans="1:3" x14ac:dyDescent="0.3">
      <c r="A31" s="26" t="s">
        <v>163</v>
      </c>
      <c r="B31" s="66" t="s">
        <v>212</v>
      </c>
      <c r="C31" s="67"/>
    </row>
    <row r="32" spans="1:3" x14ac:dyDescent="0.3">
      <c r="A32" s="26" t="s">
        <v>164</v>
      </c>
      <c r="B32" s="68">
        <v>44525</v>
      </c>
      <c r="C32" s="67"/>
    </row>
    <row r="33" spans="1:3" x14ac:dyDescent="0.3">
      <c r="A33" s="5" t="s">
        <v>165</v>
      </c>
      <c r="B33" s="65">
        <v>45622</v>
      </c>
      <c r="C33" s="65"/>
    </row>
    <row r="34" spans="1:3" ht="43.2" x14ac:dyDescent="0.3">
      <c r="A34" s="5" t="s">
        <v>166</v>
      </c>
      <c r="B34" s="65">
        <v>45671</v>
      </c>
      <c r="C34" s="55"/>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2">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7:C7"/>
    <mergeCell ref="B17:C17"/>
    <mergeCell ref="B19:C19"/>
    <mergeCell ref="B2:C2"/>
    <mergeCell ref="B3:C3"/>
    <mergeCell ref="B4:C4"/>
    <mergeCell ref="B5:C5"/>
    <mergeCell ref="A25:A27"/>
    <mergeCell ref="B6:C6"/>
    <mergeCell ref="B8:C8"/>
    <mergeCell ref="B9:C9"/>
    <mergeCell ref="B10:C10"/>
    <mergeCell ref="B25:C27"/>
  </mergeCells>
  <hyperlinks>
    <hyperlink ref="B12" r:id="rId1" display="josealonsocarr@hotmail.com " xr:uid="{240DBABA-5F6C-40EC-B5F9-2D3412ADBC85}"/>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3" sqref="B3:C3"/>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25.8" x14ac:dyDescent="0.3">
      <c r="A1" s="90" t="s">
        <v>10</v>
      </c>
      <c r="B1" s="90"/>
      <c r="C1" s="90"/>
    </row>
    <row r="2" spans="1:3" ht="15.75" customHeight="1" x14ac:dyDescent="0.3">
      <c r="A2" s="20" t="s">
        <v>11</v>
      </c>
      <c r="B2" s="91" t="s">
        <v>213</v>
      </c>
      <c r="C2" s="92"/>
    </row>
    <row r="3" spans="1:3" s="2" customFormat="1" x14ac:dyDescent="0.3">
      <c r="A3" s="5" t="s">
        <v>1</v>
      </c>
      <c r="B3" s="55" t="str">
        <f>'AUTOS  NOTA 322'!B2:C2</f>
        <v xml:space="preserve">11001310304820210046200 </v>
      </c>
      <c r="C3" s="55"/>
    </row>
    <row r="4" spans="1:3" s="2" customFormat="1" x14ac:dyDescent="0.3">
      <c r="A4" s="5" t="s">
        <v>2</v>
      </c>
      <c r="B4" s="55" t="str">
        <f>'AUTOS  NOTA 322'!B3:C3</f>
        <v>JUZGADO 48 CIVIL DEL CIRCUITO DE BOGOTÁ</v>
      </c>
      <c r="C4" s="55"/>
    </row>
    <row r="5" spans="1:3" s="2" customFormat="1" x14ac:dyDescent="0.3">
      <c r="A5" s="5" t="s">
        <v>3</v>
      </c>
      <c r="B5" s="55" t="str">
        <f>'AUTOS  NOTA 322'!B4:C4</f>
        <v>Edgar Garzón Cuellar, Allianz Seguros S.A., Leasing Bancolombia, Ecoplanta Procesos de Residuos Industriales S.A.S., Transporte Gayco S.A.S.</v>
      </c>
      <c r="C5" s="55"/>
    </row>
    <row r="6" spans="1:3" s="2" customFormat="1" x14ac:dyDescent="0.3">
      <c r="A6" s="5" t="s">
        <v>4</v>
      </c>
      <c r="B6" s="55" t="str">
        <f>'AUTOS  NOTA 322'!B5:C5</f>
        <v>Jose Alonso Carranza Padua, Diana Marcela Paez, Diego Fernando Chala, Melanie Tatiana Carranza (Menor de edad representada por Diana Paez)</v>
      </c>
      <c r="C6" s="55"/>
    </row>
    <row r="7" spans="1:3" s="2" customFormat="1" x14ac:dyDescent="0.3">
      <c r="A7" s="5" t="s">
        <v>5</v>
      </c>
      <c r="B7" s="55" t="str">
        <f>'AUTOS  NOTA 322'!B6:C6</f>
        <v>LLAMADA EN GARANTIA</v>
      </c>
      <c r="C7" s="55"/>
    </row>
    <row r="8" spans="1:3" s="2" customFormat="1" x14ac:dyDescent="0.3">
      <c r="A8" s="29" t="s">
        <v>101</v>
      </c>
      <c r="B8" s="55" t="str">
        <f>'AUTOS  NOTA 322'!B7:C8</f>
        <v>Allison Brillit Carranza</v>
      </c>
      <c r="C8" s="55"/>
    </row>
    <row r="9" spans="1:3" x14ac:dyDescent="0.3">
      <c r="A9" s="20" t="s">
        <v>12</v>
      </c>
      <c r="B9" s="55"/>
      <c r="C9" s="55"/>
    </row>
    <row r="10" spans="1:3" x14ac:dyDescent="0.3">
      <c r="A10" s="20" t="s">
        <v>9</v>
      </c>
      <c r="B10" s="55" t="s">
        <v>106</v>
      </c>
      <c r="C10" s="55"/>
    </row>
    <row r="11" spans="1:3" x14ac:dyDescent="0.3">
      <c r="A11" s="20" t="s">
        <v>13</v>
      </c>
      <c r="B11" s="73">
        <v>0</v>
      </c>
      <c r="C11" s="74"/>
    </row>
    <row r="12" spans="1:3" x14ac:dyDescent="0.3">
      <c r="A12" s="20" t="s">
        <v>115</v>
      </c>
      <c r="B12" s="73">
        <v>0</v>
      </c>
      <c r="C12" s="74"/>
    </row>
    <row r="13" spans="1:3" x14ac:dyDescent="0.3">
      <c r="A13" s="20" t="s">
        <v>14</v>
      </c>
      <c r="B13" s="56"/>
      <c r="C13" s="57"/>
    </row>
    <row r="14" spans="1:3" x14ac:dyDescent="0.3">
      <c r="A14" s="20" t="s">
        <v>15</v>
      </c>
      <c r="B14" s="58"/>
      <c r="C14" s="55"/>
    </row>
    <row r="15" spans="1:3" x14ac:dyDescent="0.3">
      <c r="A15" s="20" t="s">
        <v>16</v>
      </c>
      <c r="B15" s="55"/>
      <c r="C15" s="55"/>
    </row>
    <row r="16" spans="1:3" x14ac:dyDescent="0.3">
      <c r="A16" s="20" t="s">
        <v>18</v>
      </c>
      <c r="B16" s="55"/>
      <c r="C16" s="55"/>
    </row>
    <row r="17" spans="1:3" x14ac:dyDescent="0.3">
      <c r="A17" s="77" t="s">
        <v>19</v>
      </c>
      <c r="B17" s="55"/>
      <c r="C17" s="55"/>
    </row>
    <row r="18" spans="1:3" x14ac:dyDescent="0.3">
      <c r="A18" s="78"/>
      <c r="B18" s="10" t="s">
        <v>21</v>
      </c>
      <c r="C18" s="10" t="s">
        <v>22</v>
      </c>
    </row>
    <row r="19" spans="1:3" x14ac:dyDescent="0.3">
      <c r="A19" s="78"/>
      <c r="B19" s="6" t="s">
        <v>118</v>
      </c>
      <c r="C19" s="6"/>
    </row>
    <row r="20" spans="1:3" x14ac:dyDescent="0.3">
      <c r="A20" s="78"/>
      <c r="B20" s="6"/>
      <c r="C20" s="6"/>
    </row>
    <row r="21" spans="1:3" x14ac:dyDescent="0.3">
      <c r="A21" s="79"/>
      <c r="B21" s="6"/>
      <c r="C21" s="6"/>
    </row>
    <row r="22" spans="1:3" x14ac:dyDescent="0.3">
      <c r="A22" s="20" t="s">
        <v>23</v>
      </c>
      <c r="B22" s="55"/>
      <c r="C22" s="55"/>
    </row>
    <row r="23" spans="1:3" x14ac:dyDescent="0.3">
      <c r="A23" s="20" t="s">
        <v>24</v>
      </c>
      <c r="B23" s="80"/>
      <c r="C23" s="81"/>
    </row>
    <row r="24" spans="1:3" x14ac:dyDescent="0.3">
      <c r="A24" s="20" t="s">
        <v>25</v>
      </c>
      <c r="B24" s="55"/>
      <c r="C24" s="55"/>
    </row>
    <row r="25" spans="1:3" x14ac:dyDescent="0.3">
      <c r="A25" s="20" t="s">
        <v>26</v>
      </c>
      <c r="B25" s="55"/>
      <c r="C25" s="55"/>
    </row>
    <row r="26" spans="1:3" x14ac:dyDescent="0.3">
      <c r="A26" s="20" t="s">
        <v>28</v>
      </c>
      <c r="B26" s="55"/>
      <c r="C26" s="55"/>
    </row>
    <row r="27" spans="1:3" x14ac:dyDescent="0.3">
      <c r="A27" s="19" t="s">
        <v>29</v>
      </c>
      <c r="B27" s="55"/>
      <c r="C27" s="55"/>
    </row>
    <row r="28" spans="1:3" x14ac:dyDescent="0.3">
      <c r="A28" s="82" t="s">
        <v>30</v>
      </c>
      <c r="B28" s="82"/>
      <c r="C28" s="82"/>
    </row>
    <row r="29" spans="1:3" x14ac:dyDescent="0.3">
      <c r="A29" s="75" t="s">
        <v>31</v>
      </c>
      <c r="B29" s="76"/>
      <c r="C29" s="11"/>
    </row>
    <row r="30" spans="1:3" x14ac:dyDescent="0.3">
      <c r="A30" s="75" t="s">
        <v>32</v>
      </c>
      <c r="B30" s="76"/>
      <c r="C30" s="11"/>
    </row>
    <row r="31" spans="1:3" x14ac:dyDescent="0.3">
      <c r="A31" s="75" t="s">
        <v>33</v>
      </c>
      <c r="B31" s="76"/>
      <c r="C31" s="12"/>
    </row>
    <row r="32" spans="1:3" x14ac:dyDescent="0.3">
      <c r="A32" s="75" t="s">
        <v>34</v>
      </c>
      <c r="B32" s="76"/>
      <c r="C32" s="11"/>
    </row>
    <row r="33" spans="1:3" x14ac:dyDescent="0.3">
      <c r="A33" s="75" t="s">
        <v>35</v>
      </c>
      <c r="B33" s="76"/>
      <c r="C33" s="11"/>
    </row>
    <row r="34" spans="1:3" x14ac:dyDescent="0.3">
      <c r="A34" s="75" t="s">
        <v>36</v>
      </c>
      <c r="B34" s="76"/>
      <c r="C34" s="13"/>
    </row>
    <row r="35" spans="1:3" x14ac:dyDescent="0.3">
      <c r="A35" s="71" t="s">
        <v>37</v>
      </c>
      <c r="B35" s="72"/>
      <c r="C35" s="14"/>
    </row>
    <row r="36" spans="1:3" x14ac:dyDescent="0.3">
      <c r="A36" s="71" t="s">
        <v>38</v>
      </c>
      <c r="B36" s="72"/>
      <c r="C36" s="15"/>
    </row>
    <row r="37" spans="1:3" x14ac:dyDescent="0.3">
      <c r="A37" s="83" t="s">
        <v>39</v>
      </c>
      <c r="B37" s="84"/>
      <c r="C37" s="15"/>
    </row>
    <row r="38" spans="1:3" x14ac:dyDescent="0.3">
      <c r="A38" s="85"/>
      <c r="B38" s="86"/>
      <c r="C38" s="15"/>
    </row>
    <row r="39" spans="1:3" x14ac:dyDescent="0.3">
      <c r="A39" s="87"/>
      <c r="B39" s="88"/>
      <c r="C39" s="15"/>
    </row>
    <row r="40" spans="1:3" x14ac:dyDescent="0.3">
      <c r="A40" s="89" t="s">
        <v>40</v>
      </c>
      <c r="B40" s="89"/>
      <c r="C40" s="89"/>
    </row>
    <row r="41" spans="1:3" x14ac:dyDescent="0.3">
      <c r="A41" s="17" t="s">
        <v>41</v>
      </c>
      <c r="B41" s="18"/>
      <c r="C41" s="15"/>
    </row>
    <row r="42" spans="1:3" x14ac:dyDescent="0.3">
      <c r="A42" s="71" t="s">
        <v>42</v>
      </c>
      <c r="B42" s="72"/>
      <c r="C42" s="15"/>
    </row>
    <row r="43" spans="1:3" x14ac:dyDescent="0.3">
      <c r="A43" s="71" t="s">
        <v>43</v>
      </c>
      <c r="B43" s="72"/>
      <c r="C43" s="15"/>
    </row>
    <row r="44" spans="1:3" x14ac:dyDescent="0.3">
      <c r="A44" s="17" t="s">
        <v>44</v>
      </c>
      <c r="B44" s="18"/>
      <c r="C44" s="15"/>
    </row>
    <row r="45" spans="1:3" x14ac:dyDescent="0.3">
      <c r="A45" s="17" t="s">
        <v>45</v>
      </c>
      <c r="B45" s="18"/>
      <c r="C45" s="15"/>
    </row>
    <row r="46" spans="1:3" x14ac:dyDescent="0.3">
      <c r="A46" s="71" t="s">
        <v>46</v>
      </c>
      <c r="B46" s="72"/>
      <c r="C46" s="15"/>
    </row>
    <row r="47" spans="1:3" x14ac:dyDescent="0.3">
      <c r="A47" s="17" t="s">
        <v>47</v>
      </c>
      <c r="B47" s="16"/>
      <c r="C47" s="15"/>
    </row>
    <row r="48" spans="1:3" x14ac:dyDescent="0.3">
      <c r="A48" s="71" t="s">
        <v>48</v>
      </c>
      <c r="B48" s="72"/>
      <c r="C48" s="15"/>
    </row>
    <row r="49" spans="1:3" x14ac:dyDescent="0.3">
      <c r="A49" s="71" t="s">
        <v>49</v>
      </c>
      <c r="B49" s="72"/>
      <c r="C49" s="15"/>
    </row>
    <row r="50" spans="1:3" x14ac:dyDescent="0.3">
      <c r="A50" s="71" t="s">
        <v>39</v>
      </c>
      <c r="B50" s="7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zoomScale="90" zoomScaleNormal="90" workbookViewId="0">
      <selection activeCell="B18" sqref="B18:C18"/>
    </sheetView>
  </sheetViews>
  <sheetFormatPr baseColWidth="10" defaultColWidth="0" defaultRowHeight="14.4" x14ac:dyDescent="0.3"/>
  <cols>
    <col min="1" max="1" width="70" style="41" customWidth="1"/>
    <col min="2" max="2" width="35.44140625" style="41" customWidth="1"/>
    <col min="3" max="3" width="164" style="41" customWidth="1"/>
    <col min="4" max="8" width="11.44140625" style="41" hidden="1" customWidth="1"/>
    <col min="9" max="9" width="12" style="41" hidden="1" customWidth="1"/>
    <col min="10" max="16384" width="11.44140625" style="41" hidden="1"/>
  </cols>
  <sheetData>
    <row r="1" spans="1:9" ht="25.8" x14ac:dyDescent="0.3">
      <c r="A1" s="110" t="s">
        <v>50</v>
      </c>
      <c r="B1" s="110"/>
      <c r="C1" s="110"/>
    </row>
    <row r="2" spans="1:9" ht="15" customHeight="1" x14ac:dyDescent="0.3">
      <c r="A2" s="33" t="s">
        <v>11</v>
      </c>
      <c r="B2" s="95" t="str">
        <f>'AUTOS NOTA 321'!B2:C2</f>
        <v>STRO 31021658 - APJ 30946</v>
      </c>
      <c r="C2" s="96"/>
    </row>
    <row r="3" spans="1:9" x14ac:dyDescent="0.3">
      <c r="A3" s="34" t="s">
        <v>1</v>
      </c>
      <c r="B3" s="111" t="str">
        <f>'AUTOS  NOTA 322'!B2:C2</f>
        <v xml:space="preserve">11001310304820210046200 </v>
      </c>
      <c r="C3" s="111"/>
    </row>
    <row r="4" spans="1:9" x14ac:dyDescent="0.3">
      <c r="A4" s="34" t="s">
        <v>2</v>
      </c>
      <c r="B4" s="111" t="str">
        <f>'AUTOS  NOTA 322'!B3:C3</f>
        <v>JUZGADO 48 CIVIL DEL CIRCUITO DE BOGOTÁ</v>
      </c>
      <c r="C4" s="111"/>
    </row>
    <row r="5" spans="1:9" x14ac:dyDescent="0.3">
      <c r="A5" s="34" t="s">
        <v>3</v>
      </c>
      <c r="B5" s="111" t="str">
        <f>'AUTOS  NOTA 322'!B4:C4</f>
        <v>Edgar Garzón Cuellar, Allianz Seguros S.A., Leasing Bancolombia, Ecoplanta Procesos de Residuos Industriales S.A.S., Transporte Gayco S.A.S.</v>
      </c>
      <c r="C5" s="111"/>
    </row>
    <row r="6" spans="1:9" ht="15" customHeight="1" x14ac:dyDescent="0.3">
      <c r="A6" s="34" t="s">
        <v>4</v>
      </c>
      <c r="B6" s="111" t="str">
        <f>'AUTOS  NOTA 322'!B5:C5</f>
        <v>Jose Alonso Carranza Padua, Diana Marcela Paez, Diego Fernando Chala, Melanie Tatiana Carranza (Menor de edad representada por Diana Paez)</v>
      </c>
      <c r="C6" s="111"/>
    </row>
    <row r="7" spans="1:9" x14ac:dyDescent="0.3">
      <c r="A7" s="34" t="s">
        <v>5</v>
      </c>
      <c r="B7" s="111" t="str">
        <f>'AUTOS  NOTA 322'!B6:C6</f>
        <v>LLAMADA EN GARANTIA</v>
      </c>
      <c r="C7" s="111"/>
    </row>
    <row r="8" spans="1:9" x14ac:dyDescent="0.3">
      <c r="A8" s="36" t="s">
        <v>101</v>
      </c>
      <c r="B8" s="111" t="str">
        <f>'AUTOS  NOTA 322'!B7:C8</f>
        <v>Allison Brillit Carranza</v>
      </c>
      <c r="C8" s="111"/>
    </row>
    <row r="9" spans="1:9" x14ac:dyDescent="0.3">
      <c r="A9" s="34" t="s">
        <v>51</v>
      </c>
      <c r="B9" s="108">
        <f>SUM(C11,C12,C14,C15,C17)</f>
        <v>595026182</v>
      </c>
      <c r="C9" s="109"/>
    </row>
    <row r="10" spans="1:9" x14ac:dyDescent="0.3">
      <c r="A10" s="112" t="s">
        <v>52</v>
      </c>
      <c r="B10" s="100" t="s">
        <v>53</v>
      </c>
      <c r="C10" s="101"/>
    </row>
    <row r="11" spans="1:9" x14ac:dyDescent="0.3">
      <c r="A11" s="112"/>
      <c r="B11" s="35" t="s">
        <v>54</v>
      </c>
      <c r="C11" s="30">
        <v>259537295</v>
      </c>
    </row>
    <row r="12" spans="1:9" x14ac:dyDescent="0.3">
      <c r="A12" s="112"/>
      <c r="B12" s="35" t="s">
        <v>55</v>
      </c>
      <c r="C12" s="30">
        <v>62931087</v>
      </c>
    </row>
    <row r="13" spans="1:9" x14ac:dyDescent="0.3">
      <c r="A13" s="112"/>
      <c r="B13" s="100"/>
      <c r="C13" s="101"/>
    </row>
    <row r="14" spans="1:9" x14ac:dyDescent="0.3">
      <c r="A14" s="112"/>
      <c r="B14" s="35" t="s">
        <v>98</v>
      </c>
      <c r="C14" s="38">
        <v>272557800</v>
      </c>
    </row>
    <row r="15" spans="1:9" x14ac:dyDescent="0.3">
      <c r="A15" s="112"/>
      <c r="B15" s="35" t="s">
        <v>99</v>
      </c>
      <c r="C15" s="38"/>
      <c r="E15" s="41" t="s">
        <v>57</v>
      </c>
      <c r="F15" s="42">
        <v>0.7</v>
      </c>
    </row>
    <row r="16" spans="1:9" x14ac:dyDescent="0.3">
      <c r="A16" s="112"/>
      <c r="B16" s="100" t="s">
        <v>58</v>
      </c>
      <c r="C16" s="101"/>
      <c r="E16" s="41" t="s">
        <v>59</v>
      </c>
      <c r="F16" s="43">
        <v>0.3</v>
      </c>
      <c r="I16" s="44"/>
    </row>
    <row r="17" spans="1:9" x14ac:dyDescent="0.3">
      <c r="A17" s="112"/>
      <c r="B17" s="35"/>
      <c r="C17" s="39"/>
      <c r="F17" s="45"/>
      <c r="I17" s="44"/>
    </row>
    <row r="18" spans="1:9" ht="23.25" customHeight="1" x14ac:dyDescent="0.3">
      <c r="A18" s="37" t="s">
        <v>60</v>
      </c>
      <c r="B18" s="95" t="s">
        <v>61</v>
      </c>
      <c r="C18" s="96"/>
    </row>
    <row r="19" spans="1:9" ht="28.8" x14ac:dyDescent="0.3">
      <c r="A19" s="34" t="s">
        <v>62</v>
      </c>
      <c r="B19" s="102" t="s">
        <v>217</v>
      </c>
      <c r="C19" s="103"/>
    </row>
    <row r="20" spans="1:9" ht="15" customHeight="1" x14ac:dyDescent="0.3">
      <c r="A20" s="46" t="s">
        <v>63</v>
      </c>
      <c r="B20" s="97">
        <f>((C22+C23+C25+C26+C30+C28+C32+C34+C29+C33)-C37-C38)*C36*C39</f>
        <v>374774337</v>
      </c>
      <c r="C20" s="97"/>
    </row>
    <row r="21" spans="1:9" x14ac:dyDescent="0.3">
      <c r="A21" s="37" t="s">
        <v>64</v>
      </c>
      <c r="B21" s="104" t="s">
        <v>53</v>
      </c>
      <c r="C21" s="105"/>
    </row>
    <row r="22" spans="1:9" x14ac:dyDescent="0.3">
      <c r="A22" s="93"/>
      <c r="B22" s="35" t="s">
        <v>54</v>
      </c>
      <c r="C22" s="30">
        <v>0</v>
      </c>
    </row>
    <row r="23" spans="1:9" x14ac:dyDescent="0.3">
      <c r="A23" s="94"/>
      <c r="B23" s="35" t="s">
        <v>55</v>
      </c>
      <c r="C23" s="30">
        <v>0</v>
      </c>
    </row>
    <row r="24" spans="1:9" x14ac:dyDescent="0.3">
      <c r="A24" s="94"/>
      <c r="B24" s="100" t="s">
        <v>56</v>
      </c>
      <c r="C24" s="101"/>
    </row>
    <row r="25" spans="1:9" x14ac:dyDescent="0.3">
      <c r="A25" s="94"/>
      <c r="B25" s="35" t="s">
        <v>98</v>
      </c>
      <c r="C25" s="30">
        <v>150000000</v>
      </c>
    </row>
    <row r="26" spans="1:9" ht="29.1" customHeight="1" x14ac:dyDescent="0.3">
      <c r="A26" s="94"/>
      <c r="B26" s="35" t="s">
        <v>100</v>
      </c>
      <c r="C26" s="30">
        <v>0</v>
      </c>
    </row>
    <row r="27" spans="1:9" x14ac:dyDescent="0.3">
      <c r="A27" s="94"/>
      <c r="B27" s="100" t="s">
        <v>121</v>
      </c>
      <c r="C27" s="101"/>
    </row>
    <row r="28" spans="1:9" x14ac:dyDescent="0.3">
      <c r="A28" s="94"/>
      <c r="B28" s="35" t="s">
        <v>214</v>
      </c>
      <c r="C28" s="30">
        <v>0</v>
      </c>
    </row>
    <row r="29" spans="1:9" x14ac:dyDescent="0.3">
      <c r="A29" s="94"/>
      <c r="B29" s="35" t="s">
        <v>54</v>
      </c>
      <c r="C29" s="30">
        <v>225874337</v>
      </c>
    </row>
    <row r="30" spans="1:9" x14ac:dyDescent="0.3">
      <c r="A30" s="94"/>
      <c r="B30" s="35" t="s">
        <v>55</v>
      </c>
      <c r="C30" s="30">
        <v>0</v>
      </c>
    </row>
    <row r="31" spans="1:9" x14ac:dyDescent="0.3">
      <c r="A31" s="94"/>
      <c r="B31" s="100" t="s">
        <v>122</v>
      </c>
      <c r="C31" s="101"/>
    </row>
    <row r="32" spans="1:9" x14ac:dyDescent="0.3">
      <c r="A32" s="94"/>
      <c r="B32" s="35"/>
      <c r="C32" s="30"/>
    </row>
    <row r="33" spans="1:3" x14ac:dyDescent="0.3">
      <c r="A33" s="94"/>
      <c r="B33" s="35" t="s">
        <v>54</v>
      </c>
      <c r="C33" s="30">
        <v>0</v>
      </c>
    </row>
    <row r="34" spans="1:3" x14ac:dyDescent="0.3">
      <c r="A34" s="94"/>
      <c r="B34" s="35" t="s">
        <v>55</v>
      </c>
      <c r="C34" s="30">
        <v>0</v>
      </c>
    </row>
    <row r="35" spans="1:3" x14ac:dyDescent="0.3">
      <c r="A35" s="94"/>
      <c r="B35" s="100" t="s">
        <v>114</v>
      </c>
      <c r="C35" s="101"/>
    </row>
    <row r="36" spans="1:3" x14ac:dyDescent="0.3">
      <c r="A36" s="94"/>
      <c r="B36" s="35" t="s">
        <v>125</v>
      </c>
      <c r="C36" s="31">
        <v>1</v>
      </c>
    </row>
    <row r="37" spans="1:3" x14ac:dyDescent="0.3">
      <c r="A37" s="94"/>
      <c r="B37" s="35" t="s">
        <v>115</v>
      </c>
      <c r="C37" s="32">
        <v>1100000</v>
      </c>
    </row>
    <row r="38" spans="1:3" x14ac:dyDescent="0.3">
      <c r="A38" s="94"/>
      <c r="B38" s="35" t="s">
        <v>167</v>
      </c>
      <c r="C38" s="32"/>
    </row>
    <row r="39" spans="1:3" x14ac:dyDescent="0.3">
      <c r="A39" s="94"/>
      <c r="B39" s="35" t="s">
        <v>129</v>
      </c>
      <c r="C39" s="31">
        <v>1</v>
      </c>
    </row>
    <row r="40" spans="1:3" x14ac:dyDescent="0.3">
      <c r="A40" s="47" t="s">
        <v>65</v>
      </c>
      <c r="B40" s="97">
        <f>IFERROR(B20*(VLOOKUP(B18,E15:F17,2,0)),16666)</f>
        <v>16666</v>
      </c>
      <c r="C40" s="97"/>
    </row>
    <row r="41" spans="1:3" ht="93" customHeight="1" x14ac:dyDescent="0.3">
      <c r="A41" s="34" t="s">
        <v>123</v>
      </c>
      <c r="B41" s="98" t="s">
        <v>216</v>
      </c>
      <c r="C41" s="99"/>
    </row>
    <row r="42" spans="1:3" ht="211.5" customHeight="1" x14ac:dyDescent="0.3">
      <c r="A42" s="34" t="s">
        <v>66</v>
      </c>
      <c r="B42" s="113" t="s">
        <v>215</v>
      </c>
      <c r="C42" s="114"/>
    </row>
    <row r="45" spans="1:3" ht="25.8" x14ac:dyDescent="0.3">
      <c r="A45" s="106" t="s">
        <v>168</v>
      </c>
      <c r="B45" s="106"/>
      <c r="C45" s="106"/>
    </row>
    <row r="46" spans="1:3" x14ac:dyDescent="0.3">
      <c r="A46" s="107" t="s">
        <v>169</v>
      </c>
      <c r="B46" s="107"/>
      <c r="C46" s="107"/>
    </row>
    <row r="47" spans="1:3" x14ac:dyDescent="0.3">
      <c r="A47" s="48" t="s">
        <v>170</v>
      </c>
      <c r="B47" s="48" t="s">
        <v>171</v>
      </c>
      <c r="C47" s="49" t="s">
        <v>172</v>
      </c>
    </row>
    <row r="48" spans="1:3" ht="26.4" x14ac:dyDescent="0.3">
      <c r="A48" s="50" t="s">
        <v>173</v>
      </c>
      <c r="B48" s="51" t="s">
        <v>27</v>
      </c>
      <c r="C48" s="50" t="s">
        <v>174</v>
      </c>
    </row>
    <row r="49" spans="1:3" ht="39.6" x14ac:dyDescent="0.3">
      <c r="A49" s="50" t="s">
        <v>175</v>
      </c>
      <c r="B49" s="51" t="s">
        <v>27</v>
      </c>
      <c r="C49" s="50" t="s">
        <v>176</v>
      </c>
    </row>
    <row r="50" spans="1:3" ht="26.4" x14ac:dyDescent="0.3">
      <c r="A50" s="50" t="s">
        <v>177</v>
      </c>
      <c r="B50" s="51" t="s">
        <v>27</v>
      </c>
      <c r="C50" s="50" t="s">
        <v>178</v>
      </c>
    </row>
    <row r="51" spans="1:3" x14ac:dyDescent="0.3">
      <c r="A51" s="50" t="s">
        <v>179</v>
      </c>
      <c r="B51" s="51" t="s">
        <v>27</v>
      </c>
      <c r="C51" s="50" t="s">
        <v>180</v>
      </c>
    </row>
    <row r="52" spans="1:3" x14ac:dyDescent="0.3">
      <c r="A52" s="50" t="s">
        <v>181</v>
      </c>
      <c r="B52" s="51" t="s">
        <v>27</v>
      </c>
      <c r="C52" s="52"/>
    </row>
    <row r="53" spans="1:3" x14ac:dyDescent="0.3">
      <c r="A53" s="50" t="s">
        <v>182</v>
      </c>
      <c r="B53" s="51"/>
      <c r="C53" s="50" t="s">
        <v>183</v>
      </c>
    </row>
    <row r="54" spans="1:3" ht="26.4" x14ac:dyDescent="0.3">
      <c r="A54" s="50" t="s">
        <v>184</v>
      </c>
      <c r="B54" s="51" t="s">
        <v>27</v>
      </c>
      <c r="C54" s="50" t="s">
        <v>185</v>
      </c>
    </row>
    <row r="55" spans="1:3" x14ac:dyDescent="0.3">
      <c r="A55" s="50" t="s">
        <v>186</v>
      </c>
      <c r="B55" s="51" t="s">
        <v>27</v>
      </c>
      <c r="C55" s="52" t="s">
        <v>187</v>
      </c>
    </row>
    <row r="56" spans="1:3" ht="26.4" x14ac:dyDescent="0.3">
      <c r="A56" s="50" t="s">
        <v>188</v>
      </c>
      <c r="B56" s="51" t="s">
        <v>27</v>
      </c>
      <c r="C56" s="52" t="s">
        <v>189</v>
      </c>
    </row>
    <row r="57" spans="1:3" ht="26.4" x14ac:dyDescent="0.3">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90" t="s">
        <v>67</v>
      </c>
      <c r="B1" s="90"/>
      <c r="C1" s="90"/>
    </row>
    <row r="2" spans="1:3" x14ac:dyDescent="0.3">
      <c r="A2" s="20" t="s">
        <v>11</v>
      </c>
      <c r="B2" s="80" t="str">
        <f>'AUTOS NOTA 324-478'!B2:C2</f>
        <v>STRO 31021658 - APJ 30946</v>
      </c>
      <c r="C2" s="81"/>
    </row>
    <row r="3" spans="1:3" x14ac:dyDescent="0.3">
      <c r="A3" s="5" t="s">
        <v>1</v>
      </c>
      <c r="B3" s="55" t="str">
        <f>'AUTOS  NOTA 322'!B2:C2</f>
        <v xml:space="preserve">11001310304820210046200 </v>
      </c>
      <c r="C3" s="55"/>
    </row>
    <row r="4" spans="1:3" x14ac:dyDescent="0.3">
      <c r="A4" s="5" t="s">
        <v>2</v>
      </c>
      <c r="B4" s="55" t="str">
        <f>'AUTOS  NOTA 322'!B3:C3</f>
        <v>JUZGADO 48 CIVIL DEL CIRCUITO DE BOGOTÁ</v>
      </c>
      <c r="C4" s="55"/>
    </row>
    <row r="5" spans="1:3" x14ac:dyDescent="0.3">
      <c r="A5" s="5" t="s">
        <v>3</v>
      </c>
      <c r="B5" s="55" t="str">
        <f>'AUTOS  NOTA 322'!B4:C4</f>
        <v>Edgar Garzón Cuellar, Allianz Seguros S.A., Leasing Bancolombia, Ecoplanta Procesos de Residuos Industriales S.A.S., Transporte Gayco S.A.S.</v>
      </c>
      <c r="C5" s="55"/>
    </row>
    <row r="6" spans="1:3" ht="15" customHeight="1" x14ac:dyDescent="0.3">
      <c r="A6" s="5" t="s">
        <v>4</v>
      </c>
      <c r="B6" s="55" t="str">
        <f>'AUTOS  NOTA 322'!B5:C5</f>
        <v>Jose Alonso Carranza Padua, Diana Marcela Paez, Diego Fernando Chala, Melanie Tatiana Carranza (Menor de edad representada por Diana Paez)</v>
      </c>
      <c r="C6" s="55"/>
    </row>
    <row r="7" spans="1:3" ht="15" customHeight="1" x14ac:dyDescent="0.3">
      <c r="A7" s="5" t="s">
        <v>5</v>
      </c>
      <c r="B7" s="55" t="str">
        <f>'AUTOS  NOTA 322'!B6:C6</f>
        <v>LLAMADA EN GARANTIA</v>
      </c>
      <c r="C7" s="55"/>
    </row>
    <row r="8" spans="1:3" ht="15" customHeight="1" x14ac:dyDescent="0.3">
      <c r="A8" s="29" t="s">
        <v>101</v>
      </c>
      <c r="B8" s="55" t="str">
        <f>'AUTOS  NOTA 322'!B7:C8</f>
        <v>Allison Brillit Carranza</v>
      </c>
      <c r="C8" s="55"/>
    </row>
    <row r="9" spans="1:3" ht="18.899999999999999" customHeight="1" x14ac:dyDescent="0.3">
      <c r="A9" s="5" t="s">
        <v>102</v>
      </c>
      <c r="B9" s="55" t="s">
        <v>57</v>
      </c>
      <c r="C9" s="55"/>
    </row>
    <row r="10" spans="1:3" x14ac:dyDescent="0.3">
      <c r="A10" s="7" t="s">
        <v>64</v>
      </c>
      <c r="B10" s="117">
        <f>'AUTOS NOTA 324-478'!B20:C20</f>
        <v>374774337</v>
      </c>
      <c r="C10" s="117"/>
    </row>
    <row r="11" spans="1:3" x14ac:dyDescent="0.3">
      <c r="A11" s="7" t="s">
        <v>116</v>
      </c>
      <c r="B11" s="118">
        <f>'AUTOS NOTA 324-478'!B40:C40</f>
        <v>16666</v>
      </c>
      <c r="C11" s="55"/>
    </row>
    <row r="12" spans="1:3" ht="28.8" x14ac:dyDescent="0.3">
      <c r="A12" s="7" t="s">
        <v>68</v>
      </c>
      <c r="B12" s="115"/>
      <c r="C12" s="116"/>
    </row>
    <row r="13" spans="1:3" ht="43.2" x14ac:dyDescent="0.3">
      <c r="A13" s="5" t="s">
        <v>69</v>
      </c>
      <c r="B13" s="55"/>
      <c r="C13" s="55"/>
    </row>
    <row r="14" spans="1:3" ht="43.2" x14ac:dyDescent="0.3">
      <c r="A14" s="5" t="s">
        <v>70</v>
      </c>
      <c r="B14" s="55"/>
      <c r="C14" s="55"/>
    </row>
    <row r="15" spans="1:3" x14ac:dyDescent="0.3">
      <c r="A15" s="5" t="s">
        <v>71</v>
      </c>
      <c r="B15" s="6"/>
      <c r="C15" s="6"/>
    </row>
    <row r="16" spans="1:3" x14ac:dyDescent="0.3">
      <c r="A16" s="7" t="s">
        <v>72</v>
      </c>
      <c r="B16" s="55"/>
      <c r="C16" s="55"/>
    </row>
    <row r="17" spans="1:3" x14ac:dyDescent="0.3">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25.8" x14ac:dyDescent="0.3">
      <c r="A1" s="90" t="s">
        <v>131</v>
      </c>
      <c r="B1" s="90"/>
      <c r="C1" s="90"/>
    </row>
    <row r="2" spans="1:3" x14ac:dyDescent="0.3">
      <c r="A2" s="40" t="s">
        <v>11</v>
      </c>
      <c r="B2" s="80" t="str">
        <f>'AUTOS NOTA 321'!B2:C2</f>
        <v>STRO 31021658 - APJ 30946</v>
      </c>
      <c r="C2" s="81"/>
    </row>
    <row r="3" spans="1:3" x14ac:dyDescent="0.3">
      <c r="A3" s="5" t="s">
        <v>1</v>
      </c>
      <c r="B3" s="55" t="str">
        <f>'AUTOS  NOTA 322'!B2:C2</f>
        <v xml:space="preserve">11001310304820210046200 </v>
      </c>
      <c r="C3" s="55"/>
    </row>
    <row r="4" spans="1:3" x14ac:dyDescent="0.3">
      <c r="A4" s="5" t="s">
        <v>2</v>
      </c>
      <c r="B4" s="55" t="str">
        <f>'AUTOS  NOTA 322'!B3:C3</f>
        <v>JUZGADO 48 CIVIL DEL CIRCUITO DE BOGOTÁ</v>
      </c>
      <c r="C4" s="55"/>
    </row>
    <row r="5" spans="1:3" x14ac:dyDescent="0.3">
      <c r="A5" s="5" t="s">
        <v>3</v>
      </c>
      <c r="B5" s="55" t="str">
        <f>'AUTOS  NOTA 322'!B4:C4</f>
        <v>Edgar Garzón Cuellar, Allianz Seguros S.A., Leasing Bancolombia, Ecoplanta Procesos de Residuos Industriales S.A.S., Transporte Gayco S.A.S.</v>
      </c>
      <c r="C5" s="55"/>
    </row>
    <row r="6" spans="1:3" x14ac:dyDescent="0.3">
      <c r="A6" s="5" t="s">
        <v>4</v>
      </c>
      <c r="B6" s="55" t="str">
        <f>'AUTOS  NOTA 322'!B5:C5</f>
        <v>Jose Alonso Carranza Padua, Diana Marcela Paez, Diego Fernando Chala, Melanie Tatiana Carranza (Menor de edad representada por Diana Paez)</v>
      </c>
      <c r="C6" s="55"/>
    </row>
    <row r="7" spans="1:3" x14ac:dyDescent="0.3">
      <c r="A7" s="5" t="s">
        <v>5</v>
      </c>
      <c r="B7" s="55" t="str">
        <f>'AUTOS  NOTA 322'!B6:C6</f>
        <v>LLAMADA EN GARANTIA</v>
      </c>
      <c r="C7" s="55"/>
    </row>
    <row r="8" spans="1:3" x14ac:dyDescent="0.3">
      <c r="A8" s="5" t="s">
        <v>102</v>
      </c>
      <c r="B8" s="55" t="str">
        <f>'AUTOS NOTA 324-478'!B18:C18</f>
        <v>REMOTO</v>
      </c>
      <c r="C8" s="55"/>
    </row>
    <row r="9" spans="1:3" x14ac:dyDescent="0.3">
      <c r="A9" s="7" t="s">
        <v>64</v>
      </c>
      <c r="B9" s="117">
        <f>'AUTOS NOTA 324-478'!B20:C20</f>
        <v>374774337</v>
      </c>
      <c r="C9" s="117"/>
    </row>
    <row r="10" spans="1:3" x14ac:dyDescent="0.3">
      <c r="A10" s="5" t="s">
        <v>132</v>
      </c>
      <c r="B10" s="120">
        <v>0</v>
      </c>
      <c r="C10" s="120"/>
    </row>
    <row r="11" spans="1:3" ht="30" customHeight="1" x14ac:dyDescent="0.3">
      <c r="A11" s="5" t="s">
        <v>192</v>
      </c>
      <c r="B11" s="55"/>
      <c r="C11" s="55"/>
    </row>
    <row r="12" spans="1:3" x14ac:dyDescent="0.3">
      <c r="A12" s="5" t="s">
        <v>193</v>
      </c>
      <c r="B12" s="119"/>
      <c r="C12" s="119"/>
    </row>
    <row r="13" spans="1:3" x14ac:dyDescent="0.3">
      <c r="A13" s="5" t="s">
        <v>194</v>
      </c>
      <c r="B13" s="55"/>
      <c r="C13" s="55"/>
    </row>
    <row r="19" spans="4:8" x14ac:dyDescent="0.3">
      <c r="D19" t="str">
        <f t="shared" ref="D19:H22" si="0">UPPER(D17)</f>
        <v/>
      </c>
      <c r="E19" t="str">
        <f t="shared" si="0"/>
        <v/>
      </c>
      <c r="F19" t="str">
        <f t="shared" si="0"/>
        <v/>
      </c>
      <c r="G19" t="str">
        <f t="shared" si="0"/>
        <v/>
      </c>
      <c r="H19" t="str">
        <f t="shared" si="0"/>
        <v/>
      </c>
    </row>
    <row r="20" spans="4:8" x14ac:dyDescent="0.3">
      <c r="D20" t="str">
        <f t="shared" si="0"/>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UPPER(D20)</f>
        <v/>
      </c>
      <c r="E22" t="str">
        <f t="shared" si="0"/>
        <v/>
      </c>
      <c r="F22" t="str">
        <f t="shared" si="0"/>
        <v/>
      </c>
      <c r="G22" t="str">
        <f t="shared" si="0"/>
        <v/>
      </c>
      <c r="H22" t="str">
        <f t="shared" si="0"/>
        <v/>
      </c>
    </row>
    <row r="23" spans="4:8" x14ac:dyDescent="0.3">
      <c r="D23" t="str">
        <f t="shared" ref="D23:H24" si="1">UPPER(D21)</f>
        <v/>
      </c>
      <c r="E23" t="str">
        <f t="shared" si="1"/>
        <v/>
      </c>
      <c r="F23" t="str">
        <f t="shared" si="1"/>
        <v/>
      </c>
      <c r="G23" t="str">
        <f t="shared" si="1"/>
        <v/>
      </c>
      <c r="H23" t="str">
        <f t="shared" si="1"/>
        <v/>
      </c>
    </row>
    <row r="24" spans="4:8" x14ac:dyDescent="0.3">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6" ht="25.8" x14ac:dyDescent="0.3">
      <c r="A1" s="90" t="s">
        <v>133</v>
      </c>
      <c r="B1" s="90"/>
      <c r="C1" s="90"/>
    </row>
    <row r="2" spans="1:6" x14ac:dyDescent="0.3">
      <c r="A2" s="20" t="s">
        <v>11</v>
      </c>
      <c r="B2" s="80" t="str">
        <f>'AUTOS NOTA 321'!B2:C2</f>
        <v>STRO 31021658 - APJ 30946</v>
      </c>
      <c r="C2" s="81"/>
    </row>
    <row r="3" spans="1:6" x14ac:dyDescent="0.3">
      <c r="A3" s="5" t="s">
        <v>1</v>
      </c>
      <c r="B3" s="55" t="str">
        <f>'AUTOS  NOTA 322'!B2:C2</f>
        <v xml:space="preserve">11001310304820210046200 </v>
      </c>
      <c r="C3" s="55"/>
    </row>
    <row r="4" spans="1:6" x14ac:dyDescent="0.3">
      <c r="A4" s="5" t="s">
        <v>2</v>
      </c>
      <c r="B4" s="55" t="str">
        <f>'AUTOS  NOTA 322'!B3:C3</f>
        <v>JUZGADO 48 CIVIL DEL CIRCUITO DE BOGOTÁ</v>
      </c>
      <c r="C4" s="55"/>
    </row>
    <row r="5" spans="1:6" ht="15" customHeight="1" x14ac:dyDescent="0.3">
      <c r="A5" s="5" t="s">
        <v>3</v>
      </c>
      <c r="B5" s="55" t="str">
        <f>'AUTOS  NOTA 322'!B4:C4</f>
        <v>Edgar Garzón Cuellar, Allianz Seguros S.A., Leasing Bancolombia, Ecoplanta Procesos de Residuos Industriales S.A.S., Transporte Gayco S.A.S.</v>
      </c>
      <c r="C5" s="55"/>
    </row>
    <row r="6" spans="1:6" ht="15" customHeight="1" x14ac:dyDescent="0.3">
      <c r="A6" s="5" t="s">
        <v>4</v>
      </c>
      <c r="B6" s="55" t="str">
        <f>'AUTOS  NOTA 322'!B5:C5</f>
        <v>Jose Alonso Carranza Padua, Diana Marcela Paez, Diego Fernando Chala, Melanie Tatiana Carranza (Menor de edad representada por Diana Paez)</v>
      </c>
      <c r="C6" s="55"/>
    </row>
    <row r="7" spans="1:6" x14ac:dyDescent="0.3">
      <c r="A7" s="5" t="s">
        <v>5</v>
      </c>
      <c r="B7" s="55" t="str">
        <f>'AUTOS  NOTA 322'!B6:C6</f>
        <v>LLAMADA EN GARANTIA</v>
      </c>
      <c r="C7" s="55"/>
    </row>
    <row r="8" spans="1:6" x14ac:dyDescent="0.3">
      <c r="A8" s="5" t="s">
        <v>134</v>
      </c>
      <c r="B8" s="121">
        <f>'AUTOS NOTA 324-478'!B20:C20</f>
        <v>374774337</v>
      </c>
      <c r="C8" s="121"/>
    </row>
    <row r="9" spans="1:6" x14ac:dyDescent="0.3">
      <c r="A9" s="5" t="s">
        <v>135</v>
      </c>
      <c r="B9" s="55"/>
      <c r="C9" s="55"/>
    </row>
    <row r="10" spans="1:6" ht="111" customHeight="1" x14ac:dyDescent="0.3">
      <c r="A10" s="5" t="s">
        <v>136</v>
      </c>
      <c r="B10" s="55"/>
      <c r="C10" s="55"/>
    </row>
    <row r="11" spans="1:6" ht="21" customHeight="1" x14ac:dyDescent="0.3">
      <c r="A11" s="122"/>
      <c r="B11" s="122"/>
      <c r="C11" s="122"/>
      <c r="E11" t="s">
        <v>57</v>
      </c>
      <c r="F11" s="22">
        <v>0.7</v>
      </c>
    </row>
    <row r="12" spans="1:6" hidden="1" x14ac:dyDescent="0.3">
      <c r="A12" s="123"/>
      <c r="B12" s="123"/>
      <c r="C12" s="123"/>
      <c r="E12" t="s">
        <v>59</v>
      </c>
      <c r="F12" s="23">
        <v>0.3</v>
      </c>
    </row>
    <row r="13" spans="1:6" ht="18" x14ac:dyDescent="0.3">
      <c r="A13" s="124" t="s">
        <v>137</v>
      </c>
      <c r="B13" s="124"/>
      <c r="C13" s="124"/>
    </row>
    <row r="14" spans="1:6" x14ac:dyDescent="0.3">
      <c r="A14" s="37" t="s">
        <v>60</v>
      </c>
      <c r="B14" s="95" t="s">
        <v>61</v>
      </c>
      <c r="C14" s="96"/>
    </row>
    <row r="15" spans="1:6" ht="28.8" x14ac:dyDescent="0.3">
      <c r="A15" s="21" t="s">
        <v>63</v>
      </c>
      <c r="B15" s="125">
        <f>((C17+C18+C20+C21+C25+C23+C27+C29+C24+C28)-C32)*C31*C33</f>
        <v>1000000000</v>
      </c>
      <c r="C15" s="125"/>
    </row>
    <row r="16" spans="1:6" x14ac:dyDescent="0.3">
      <c r="A16" s="7" t="s">
        <v>64</v>
      </c>
      <c r="B16" s="126" t="s">
        <v>53</v>
      </c>
      <c r="C16" s="127"/>
    </row>
    <row r="17" spans="1:3" x14ac:dyDescent="0.3">
      <c r="A17" s="93"/>
      <c r="B17" s="35" t="s">
        <v>54</v>
      </c>
      <c r="C17" s="30">
        <v>1000000000</v>
      </c>
    </row>
    <row r="18" spans="1:3" x14ac:dyDescent="0.3">
      <c r="A18" s="94"/>
      <c r="B18" s="35" t="s">
        <v>55</v>
      </c>
      <c r="C18" s="30">
        <v>0</v>
      </c>
    </row>
    <row r="19" spans="1:3" x14ac:dyDescent="0.3">
      <c r="A19" s="94"/>
      <c r="B19" s="100" t="s">
        <v>56</v>
      </c>
      <c r="C19" s="101"/>
    </row>
    <row r="20" spans="1:3" x14ac:dyDescent="0.3">
      <c r="A20" s="94"/>
      <c r="B20" s="35" t="s">
        <v>98</v>
      </c>
      <c r="C20" s="30">
        <v>0</v>
      </c>
    </row>
    <row r="21" spans="1:3" ht="28.8" x14ac:dyDescent="0.3">
      <c r="A21" s="94"/>
      <c r="B21" s="35" t="s">
        <v>100</v>
      </c>
      <c r="C21" s="30">
        <v>0</v>
      </c>
    </row>
    <row r="22" spans="1:3" x14ac:dyDescent="0.3">
      <c r="A22" s="94"/>
      <c r="B22" s="100" t="s">
        <v>121</v>
      </c>
      <c r="C22" s="101"/>
    </row>
    <row r="23" spans="1:3" x14ac:dyDescent="0.3">
      <c r="A23" s="94"/>
      <c r="B23" s="35" t="s">
        <v>130</v>
      </c>
      <c r="C23" s="30">
        <v>0</v>
      </c>
    </row>
    <row r="24" spans="1:3" x14ac:dyDescent="0.3">
      <c r="A24" s="94"/>
      <c r="B24" s="35" t="s">
        <v>54</v>
      </c>
      <c r="C24" s="30">
        <v>0</v>
      </c>
    </row>
    <row r="25" spans="1:3" x14ac:dyDescent="0.3">
      <c r="A25" s="94"/>
      <c r="B25" s="35" t="s">
        <v>55</v>
      </c>
      <c r="C25" s="30">
        <v>0</v>
      </c>
    </row>
    <row r="26" spans="1:3" x14ac:dyDescent="0.3">
      <c r="A26" s="94"/>
      <c r="B26" s="100" t="s">
        <v>122</v>
      </c>
      <c r="C26" s="101"/>
    </row>
    <row r="27" spans="1:3" x14ac:dyDescent="0.3">
      <c r="A27" s="94"/>
      <c r="B27" s="35"/>
      <c r="C27" s="30"/>
    </row>
    <row r="28" spans="1:3" x14ac:dyDescent="0.3">
      <c r="A28" s="94"/>
      <c r="B28" s="35" t="s">
        <v>54</v>
      </c>
      <c r="C28" s="30">
        <v>0</v>
      </c>
    </row>
    <row r="29" spans="1:3" x14ac:dyDescent="0.3">
      <c r="A29" s="94"/>
      <c r="B29" s="35" t="s">
        <v>55</v>
      </c>
      <c r="C29" s="30">
        <v>0</v>
      </c>
    </row>
    <row r="30" spans="1:3" x14ac:dyDescent="0.3">
      <c r="A30" s="94"/>
      <c r="B30" s="100" t="s">
        <v>114</v>
      </c>
      <c r="C30" s="101"/>
    </row>
    <row r="31" spans="1:3" x14ac:dyDescent="0.3">
      <c r="A31" s="94"/>
      <c r="B31" s="35" t="s">
        <v>125</v>
      </c>
      <c r="C31" s="31">
        <v>1</v>
      </c>
    </row>
    <row r="32" spans="1:3" x14ac:dyDescent="0.3">
      <c r="A32" s="94"/>
      <c r="B32" s="35" t="s">
        <v>115</v>
      </c>
      <c r="C32" s="32">
        <v>0</v>
      </c>
    </row>
    <row r="33" spans="1:3" x14ac:dyDescent="0.3">
      <c r="A33" s="94"/>
      <c r="B33" s="35" t="s">
        <v>129</v>
      </c>
      <c r="C33" s="31">
        <v>1</v>
      </c>
    </row>
    <row r="34" spans="1:3" x14ac:dyDescent="0.3">
      <c r="A34" s="24" t="s">
        <v>65</v>
      </c>
      <c r="B34" s="97">
        <f>IFERROR(B15*(VLOOKUP(B14,E11:F13,2,0)),16666)</f>
        <v>16666</v>
      </c>
      <c r="C34" s="97"/>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
      <c r="A2" t="s">
        <v>76</v>
      </c>
      <c r="B2" t="s">
        <v>27</v>
      </c>
      <c r="C2" t="s">
        <v>77</v>
      </c>
      <c r="D2" s="2" t="s">
        <v>78</v>
      </c>
      <c r="E2" s="1" t="s">
        <v>79</v>
      </c>
      <c r="F2" s="2" t="s">
        <v>61</v>
      </c>
      <c r="G2" s="4">
        <v>0.7</v>
      </c>
      <c r="H2" t="s">
        <v>7</v>
      </c>
      <c r="I2" t="s">
        <v>80</v>
      </c>
      <c r="K2" t="s">
        <v>104</v>
      </c>
      <c r="L2" s="28" t="s">
        <v>105</v>
      </c>
      <c r="M2" t="s">
        <v>81</v>
      </c>
      <c r="N2" t="s">
        <v>59</v>
      </c>
      <c r="O2" t="s">
        <v>27</v>
      </c>
    </row>
    <row r="3" spans="1:15" x14ac:dyDescent="0.3">
      <c r="A3" t="s">
        <v>81</v>
      </c>
      <c r="C3" t="s">
        <v>82</v>
      </c>
      <c r="D3" s="2" t="s">
        <v>83</v>
      </c>
      <c r="E3" s="1" t="s">
        <v>84</v>
      </c>
      <c r="F3" s="2" t="s">
        <v>59</v>
      </c>
      <c r="G3" s="4">
        <v>0.3</v>
      </c>
      <c r="H3" t="s">
        <v>85</v>
      </c>
      <c r="I3" t="s">
        <v>86</v>
      </c>
      <c r="L3" s="28" t="s">
        <v>106</v>
      </c>
      <c r="M3" t="s">
        <v>87</v>
      </c>
      <c r="N3" t="s">
        <v>61</v>
      </c>
    </row>
    <row r="4" spans="1:15" x14ac:dyDescent="0.3">
      <c r="A4" t="s">
        <v>87</v>
      </c>
      <c r="C4" t="s">
        <v>20</v>
      </c>
      <c r="E4" s="1" t="s">
        <v>88</v>
      </c>
      <c r="H4" t="s">
        <v>89</v>
      </c>
      <c r="I4" t="s">
        <v>8</v>
      </c>
      <c r="L4" t="s">
        <v>107</v>
      </c>
    </row>
    <row r="5" spans="1:15" x14ac:dyDescent="0.3">
      <c r="A5" t="s">
        <v>90</v>
      </c>
      <c r="E5" s="1" t="s">
        <v>91</v>
      </c>
      <c r="H5" t="s">
        <v>92</v>
      </c>
      <c r="I5" t="s">
        <v>93</v>
      </c>
      <c r="L5" s="28" t="s">
        <v>108</v>
      </c>
    </row>
    <row r="6" spans="1:15" x14ac:dyDescent="0.3">
      <c r="E6" s="1" t="s">
        <v>94</v>
      </c>
      <c r="I6" t="s">
        <v>95</v>
      </c>
      <c r="L6" s="28" t="s">
        <v>128</v>
      </c>
    </row>
    <row r="7" spans="1:15" x14ac:dyDescent="0.3">
      <c r="E7" s="1" t="s">
        <v>96</v>
      </c>
      <c r="I7" t="s">
        <v>119</v>
      </c>
      <c r="L7" s="28" t="s">
        <v>109</v>
      </c>
    </row>
    <row r="8" spans="1:15" x14ac:dyDescent="0.3">
      <c r="E8" s="1" t="s">
        <v>97</v>
      </c>
      <c r="L8" s="28" t="s">
        <v>121</v>
      </c>
    </row>
    <row r="9" spans="1:15" x14ac:dyDescent="0.3">
      <c r="L9" s="28" t="s">
        <v>110</v>
      </c>
    </row>
    <row r="10" spans="1:15" x14ac:dyDescent="0.3">
      <c r="L10" s="28" t="s">
        <v>111</v>
      </c>
    </row>
    <row r="11" spans="1:15" x14ac:dyDescent="0.3">
      <c r="L11" s="28" t="s">
        <v>112</v>
      </c>
    </row>
    <row r="12" spans="1:15" x14ac:dyDescent="0.3">
      <c r="L12" s="28" t="s">
        <v>113</v>
      </c>
    </row>
    <row r="13" spans="1:15" x14ac:dyDescent="0.3">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F3A022-14CF-46D5-8131-E943E7D11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Narvaez Loaiza</cp:lastModifiedBy>
  <cp:revision/>
  <dcterms:created xsi:type="dcterms:W3CDTF">2020-12-07T14:41:17Z</dcterms:created>
  <dcterms:modified xsi:type="dcterms:W3CDTF">2025-02-11T12:15:51Z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