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9D3CFA27-709A-4AE6-8232-58E27C91D2C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LIQ. PRETENSIONES DEMANDA" sheetId="1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3" l="1"/>
  <c r="E28" i="13"/>
  <c r="F41" i="13"/>
  <c r="D34" i="13" l="1"/>
  <c r="E16" i="13"/>
  <c r="E12" i="13"/>
  <c r="F12" i="13" s="1"/>
  <c r="D16" i="13" s="1"/>
  <c r="E8" i="13"/>
  <c r="F8" i="13" s="1"/>
  <c r="F9" i="13" s="1"/>
  <c r="F13" i="13" l="1"/>
  <c r="F16" i="13"/>
  <c r="F17" i="13" s="1"/>
  <c r="E27" i="13" l="1"/>
  <c r="E20" i="13" l="1"/>
  <c r="F20" i="13" s="1"/>
  <c r="F21" i="13" s="1"/>
  <c r="E34" i="13" l="1"/>
  <c r="F34" i="13" s="1"/>
  <c r="B39" i="13"/>
  <c r="F39" i="13" s="1"/>
  <c r="H26" i="13"/>
  <c r="I26" i="13" s="1"/>
  <c r="F30" i="13" l="1"/>
  <c r="F35" i="13"/>
</calcChain>
</file>

<file path=xl/sharedStrings.xml><?xml version="1.0" encoding="utf-8"?>
<sst xmlns="http://schemas.openxmlformats.org/spreadsheetml/2006/main" count="53" uniqueCount="33">
  <si>
    <t>LIQUIDACIÓN DE LAS PRETENSIONES DE LA DEMANDA</t>
  </si>
  <si>
    <t>DESDE</t>
  </si>
  <si>
    <t>HASTA</t>
  </si>
  <si>
    <t>SALARIO</t>
  </si>
  <si>
    <t>DÍAS</t>
  </si>
  <si>
    <t>PRIMAS</t>
  </si>
  <si>
    <t>TOTAL ADEUDADO</t>
  </si>
  <si>
    <t>CESANTÍAS</t>
  </si>
  <si>
    <t>INTERESES</t>
  </si>
  <si>
    <t>VACACIONES</t>
  </si>
  <si>
    <t>INDEMNIZACIÓN ARTÍCULO 64 DEL C.S.T.</t>
  </si>
  <si>
    <t>AÑO</t>
  </si>
  <si>
    <t>MES</t>
  </si>
  <si>
    <t>DÍA</t>
  </si>
  <si>
    <t>Tiempo Laborado en:</t>
  </si>
  <si>
    <t>Nota: Se liquida la indemnización por despido injusto teniendo como fecha final del contrato el 28/02/2020, fecha de la última prorroga del contrato afianzado en la póliza No. 2100922-2</t>
  </si>
  <si>
    <t>Días</t>
  </si>
  <si>
    <t>Años</t>
  </si>
  <si>
    <t>Fecha de retiro:</t>
  </si>
  <si>
    <t>Ingreso Mensual:</t>
  </si>
  <si>
    <t>Ingreso Diario:</t>
  </si>
  <si>
    <t xml:space="preserve">Indemnización </t>
  </si>
  <si>
    <t>Total Indemnizacón:</t>
  </si>
  <si>
    <t>SANCIÓN POR NO CONSIGNACIÓN DE CESANTÍAS</t>
  </si>
  <si>
    <t>SANCIÓN</t>
  </si>
  <si>
    <t>INDEMNIZACIÓN DEL ARTÍCULO 65 DEL C.S.T.</t>
  </si>
  <si>
    <t>Total</t>
  </si>
  <si>
    <t>Total Liquidación:</t>
  </si>
  <si>
    <t>Fecha de Terminación de la obra:</t>
  </si>
  <si>
    <t>Salario diario</t>
  </si>
  <si>
    <t>x 720 días</t>
  </si>
  <si>
    <t>Las pretensiones de la demanda van encaminadas a que se condene que INGEMAD DE COLOMBIA LTDA, y solidariamente a CONSTRUCTORA MELENDEZ S.A al pago en favor del  señor YOE OCORO PINILLO, por concepto de: (i) prima de servicios, vacaciones, cesantías e intereses a las cesantías del año 2019, (ii) el reconocimiento y pago de la indemnización por despido injustificado, indemnización del artículo 65 del CST, sanción de la ley 50 de 1990 y (iii) pago de aportes a pensión rubro el cual no se liquida.</t>
  </si>
  <si>
    <t>Teniendo en cuenta que el demandante presuntamente devengaba menos de 2 SMMLV, para el calculo de las primas y cesantías se incluyó el Aux.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</si>
</sst>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0.0"/>
    <numFmt numFmtId="169" formatCode="_-&quot;$&quot;\ * #,##0_-;\-&quot;$&quot;\ * #,##0_-;_-&quot;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5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7" fillId="0" borderId="0" xfId="0" applyFont="1"/>
    <xf numFmtId="0" fontId="8" fillId="0" borderId="0" xfId="0" applyFont="1"/>
    <xf numFmtId="0" fontId="6" fillId="0" borderId="1" xfId="0" applyFont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64" fontId="8" fillId="0" borderId="1" xfId="6" applyNumberFormat="1" applyFont="1" applyBorder="1"/>
    <xf numFmtId="164" fontId="8" fillId="0" borderId="1" xfId="1" applyNumberFormat="1" applyFont="1" applyFill="1" applyBorder="1"/>
    <xf numFmtId="164" fontId="6" fillId="2" borderId="1" xfId="1" applyNumberFormat="1" applyFont="1" applyFill="1" applyBorder="1" applyAlignment="1">
      <alignment horizontal="center"/>
    </xf>
    <xf numFmtId="164" fontId="8" fillId="0" borderId="1" xfId="1" applyNumberFormat="1" applyFont="1" applyBorder="1"/>
    <xf numFmtId="164" fontId="6" fillId="3" borderId="1" xfId="1" applyNumberFormat="1" applyFont="1" applyFill="1" applyBorder="1"/>
    <xf numFmtId="164" fontId="8" fillId="0" borderId="1" xfId="1" applyNumberFormat="1" applyFont="1" applyFill="1" applyBorder="1" applyAlignment="1">
      <alignment vertical="center"/>
    </xf>
    <xf numFmtId="44" fontId="10" fillId="4" borderId="1" xfId="0" applyNumberFormat="1" applyFont="1" applyFill="1" applyBorder="1"/>
    <xf numFmtId="0" fontId="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168" fontId="5" fillId="2" borderId="2" xfId="0" applyNumberFormat="1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169" fontId="6" fillId="3" borderId="1" xfId="0" applyNumberFormat="1" applyFont="1" applyFill="1" applyBorder="1"/>
    <xf numFmtId="8" fontId="8" fillId="0" borderId="1" xfId="20" applyNumberFormat="1" applyFont="1" applyBorder="1" applyAlignment="1">
      <alignment horizontal="center"/>
    </xf>
    <xf numFmtId="44" fontId="8" fillId="0" borderId="1" xfId="2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8" fontId="5" fillId="0" borderId="1" xfId="0" applyNumberFormat="1" applyFont="1" applyBorder="1" applyAlignment="1">
      <alignment horizontal="center"/>
    </xf>
    <xf numFmtId="8" fontId="5" fillId="0" borderId="2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8" fontId="5" fillId="3" borderId="1" xfId="0" applyNumberFormat="1" applyFont="1" applyFill="1" applyBorder="1" applyAlignment="1">
      <alignment horizontal="center"/>
    </xf>
    <xf numFmtId="8" fontId="5" fillId="3" borderId="2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8" fontId="4" fillId="0" borderId="1" xfId="0" applyNumberFormat="1" applyFont="1" applyBorder="1" applyAlignment="1">
      <alignment horizontal="center"/>
    </xf>
    <xf numFmtId="8" fontId="4" fillId="0" borderId="2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1">
    <cellStyle name="Millares" xfId="1" builtinId="3"/>
    <cellStyle name="Millares [0] 2" xfId="3" xr:uid="{00000000-0005-0000-0000-000001000000}"/>
    <cellStyle name="Millares 2" xfId="8" xr:uid="{00000000-0005-0000-0000-000002000000}"/>
    <cellStyle name="Millares 3" xfId="10" xr:uid="{00000000-0005-0000-0000-000003000000}"/>
    <cellStyle name="Millares 4" xfId="6" xr:uid="{00000000-0005-0000-0000-000004000000}"/>
    <cellStyle name="Millares 5" xfId="12" xr:uid="{00000000-0005-0000-0000-000005000000}"/>
    <cellStyle name="Millares 6" xfId="15" xr:uid="{00000000-0005-0000-0000-000006000000}"/>
    <cellStyle name="Millares 7" xfId="16" xr:uid="{00000000-0005-0000-0000-000007000000}"/>
    <cellStyle name="Millares 8" xfId="18" xr:uid="{00000000-0005-0000-0000-000008000000}"/>
    <cellStyle name="Moneda" xfId="20" builtinId="4"/>
    <cellStyle name="Moneda [0] 2" xfId="5" xr:uid="{00000000-0005-0000-0000-00000A000000}"/>
    <cellStyle name="Moneda 2" xfId="4" xr:uid="{00000000-0005-0000-0000-00000B000000}"/>
    <cellStyle name="Moneda 3" xfId="9" xr:uid="{00000000-0005-0000-0000-00000C000000}"/>
    <cellStyle name="Moneda 4" xfId="11" xr:uid="{00000000-0005-0000-0000-00000D000000}"/>
    <cellStyle name="Moneda 5" xfId="7" xr:uid="{00000000-0005-0000-0000-00000E000000}"/>
    <cellStyle name="Moneda 6" xfId="13" xr:uid="{00000000-0005-0000-0000-00000F000000}"/>
    <cellStyle name="Moneda 7" xfId="14" xr:uid="{00000000-0005-0000-0000-000010000000}"/>
    <cellStyle name="Moneda 8" xfId="17" xr:uid="{00000000-0005-0000-0000-000011000000}"/>
    <cellStyle name="Moneda 9" xfId="19" xr:uid="{00000000-0005-0000-0000-000012000000}"/>
    <cellStyle name="Normal" xfId="0" builtinId="0"/>
    <cellStyle name="Normal 2" xfId="2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5</xdr:col>
      <xdr:colOff>498396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C6FE87-4940-4C20-A77D-19DC64D1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0</xdr:row>
      <xdr:rowOff>0</xdr:rowOff>
    </xdr:from>
    <xdr:to>
      <xdr:col>5</xdr:col>
      <xdr:colOff>498396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73CEBB6-5E63-4CB1-894E-D7078993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R49"/>
  <sheetViews>
    <sheetView tabSelected="1" topLeftCell="A27" workbookViewId="0">
      <selection activeCell="M38" sqref="M38"/>
    </sheetView>
  </sheetViews>
  <sheetFormatPr baseColWidth="10" defaultColWidth="11.42578125" defaultRowHeight="15" x14ac:dyDescent="0.25"/>
  <cols>
    <col min="1" max="1" width="3.42578125" customWidth="1"/>
    <col min="2" max="2" width="16.42578125" style="1" customWidth="1"/>
    <col min="3" max="3" width="11.42578125" style="1"/>
    <col min="4" max="4" width="11.42578125" style="1" customWidth="1"/>
    <col min="5" max="5" width="13.85546875" style="1" customWidth="1"/>
    <col min="6" max="6" width="18.85546875" style="1" customWidth="1"/>
    <col min="7" max="7" width="17.42578125" style="1" customWidth="1"/>
  </cols>
  <sheetData>
    <row r="5" spans="1:18" s="1" customFormat="1" ht="15" customHeight="1" x14ac:dyDescent="0.2">
      <c r="A5" s="11"/>
      <c r="B5" s="41" t="s">
        <v>0</v>
      </c>
      <c r="C5" s="41"/>
      <c r="D5" s="41"/>
      <c r="E5" s="41"/>
      <c r="F5" s="41"/>
      <c r="G5" s="11"/>
      <c r="H5" s="11"/>
      <c r="I5" s="11"/>
      <c r="J5" s="11"/>
    </row>
    <row r="6" spans="1:18" ht="15" customHeight="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8" ht="15" customHeight="1" x14ac:dyDescent="0.25">
      <c r="A7" s="11"/>
      <c r="B7" s="12" t="s">
        <v>1</v>
      </c>
      <c r="C7" s="12" t="s">
        <v>2</v>
      </c>
      <c r="D7" s="12" t="s">
        <v>3</v>
      </c>
      <c r="E7" s="12" t="s">
        <v>4</v>
      </c>
      <c r="F7" s="17" t="s">
        <v>5</v>
      </c>
      <c r="G7" s="32" t="s">
        <v>32</v>
      </c>
      <c r="H7" s="23"/>
    </row>
    <row r="8" spans="1:18" x14ac:dyDescent="0.25">
      <c r="A8" s="11"/>
      <c r="B8" s="14">
        <v>43466</v>
      </c>
      <c r="C8" s="14">
        <v>43805</v>
      </c>
      <c r="D8" s="15">
        <v>925148</v>
      </c>
      <c r="E8" s="18">
        <f>DAYS360(B8,C8)+1</f>
        <v>336</v>
      </c>
      <c r="F8" s="16">
        <f>(D8*E8)/360</f>
        <v>863471.46666666667</v>
      </c>
      <c r="G8" s="32"/>
      <c r="H8" s="23"/>
    </row>
    <row r="9" spans="1:18" ht="15" customHeight="1" x14ac:dyDescent="0.25">
      <c r="A9" s="11"/>
      <c r="B9" s="40" t="s">
        <v>6</v>
      </c>
      <c r="C9" s="40"/>
      <c r="D9" s="40"/>
      <c r="E9" s="40"/>
      <c r="F9" s="19">
        <f>+F8</f>
        <v>863471.46666666667</v>
      </c>
      <c r="G9" s="32"/>
      <c r="H9" s="23"/>
    </row>
    <row r="10" spans="1:18" ht="15" customHeight="1" x14ac:dyDescent="0.25">
      <c r="A10" s="11"/>
      <c r="B10" s="11"/>
      <c r="C10" s="11"/>
      <c r="D10" s="11"/>
      <c r="E10" s="11"/>
      <c r="F10" s="11"/>
      <c r="G10" s="32"/>
      <c r="H10" s="23"/>
    </row>
    <row r="11" spans="1:18" x14ac:dyDescent="0.25">
      <c r="A11" s="11"/>
      <c r="B11" s="12" t="s">
        <v>1</v>
      </c>
      <c r="C11" s="12" t="s">
        <v>2</v>
      </c>
      <c r="D11" s="12" t="s">
        <v>3</v>
      </c>
      <c r="E11" s="12" t="s">
        <v>4</v>
      </c>
      <c r="F11" s="17" t="s">
        <v>7</v>
      </c>
      <c r="G11" s="32"/>
      <c r="H11" s="23"/>
    </row>
    <row r="12" spans="1:18" ht="14.25" customHeight="1" x14ac:dyDescent="0.25">
      <c r="A12" s="11"/>
      <c r="B12" s="14">
        <v>43466</v>
      </c>
      <c r="C12" s="14">
        <v>43805</v>
      </c>
      <c r="D12" s="15">
        <v>925148</v>
      </c>
      <c r="E12" s="18">
        <f t="shared" ref="E12" si="0">DAYS360(B12,C12)+1</f>
        <v>336</v>
      </c>
      <c r="F12" s="20">
        <f>(D12*E12)/360</f>
        <v>863471.46666666667</v>
      </c>
      <c r="G12" s="32"/>
      <c r="H12" s="22"/>
    </row>
    <row r="13" spans="1:18" s="1" customFormat="1" ht="15" customHeight="1" x14ac:dyDescent="0.2">
      <c r="A13" s="11"/>
      <c r="B13" s="40" t="s">
        <v>6</v>
      </c>
      <c r="C13" s="40"/>
      <c r="D13" s="40"/>
      <c r="E13" s="40"/>
      <c r="F13" s="19">
        <f>+F12</f>
        <v>863471.46666666667</v>
      </c>
      <c r="G13" s="32"/>
      <c r="H13" s="22"/>
      <c r="I13" s="22"/>
      <c r="J13" s="22"/>
      <c r="K13" s="23"/>
      <c r="L13" s="23"/>
      <c r="M13" s="23"/>
      <c r="N13" s="23"/>
      <c r="O13" s="23"/>
      <c r="P13" s="23"/>
      <c r="Q13" s="23"/>
      <c r="R13" s="23"/>
    </row>
    <row r="14" spans="1:18" s="1" customFormat="1" ht="12" customHeight="1" x14ac:dyDescent="0.2">
      <c r="A14" s="11"/>
      <c r="B14" s="11"/>
      <c r="C14" s="11"/>
      <c r="D14" s="11"/>
      <c r="E14" s="11"/>
      <c r="F14" s="11"/>
      <c r="G14" s="11"/>
      <c r="H14" s="22"/>
      <c r="I14" s="22"/>
      <c r="J14" s="22"/>
      <c r="K14" s="23"/>
      <c r="L14" s="23"/>
      <c r="M14" s="23"/>
      <c r="N14" s="23"/>
      <c r="O14" s="23"/>
      <c r="P14" s="23"/>
      <c r="Q14" s="23"/>
      <c r="R14" s="23"/>
    </row>
    <row r="15" spans="1:18" s="1" customFormat="1" ht="12" customHeight="1" x14ac:dyDescent="0.2">
      <c r="A15" s="11"/>
      <c r="B15" s="12" t="s">
        <v>1</v>
      </c>
      <c r="C15" s="12" t="s">
        <v>2</v>
      </c>
      <c r="D15" s="12" t="s">
        <v>7</v>
      </c>
      <c r="E15" s="12" t="s">
        <v>4</v>
      </c>
      <c r="F15" s="17" t="s">
        <v>8</v>
      </c>
      <c r="G15" s="11"/>
      <c r="H15" s="22"/>
      <c r="I15" s="22"/>
      <c r="J15" s="22"/>
      <c r="K15" s="23"/>
      <c r="L15" s="23"/>
      <c r="M15" s="23"/>
      <c r="N15" s="23"/>
      <c r="O15" s="23"/>
      <c r="P15" s="23"/>
      <c r="Q15" s="23"/>
      <c r="R15" s="23"/>
    </row>
    <row r="16" spans="1:18" s="1" customFormat="1" ht="12" customHeight="1" x14ac:dyDescent="0.2">
      <c r="A16" s="11"/>
      <c r="B16" s="14">
        <v>43466</v>
      </c>
      <c r="C16" s="14">
        <v>43805</v>
      </c>
      <c r="D16" s="20">
        <f>+F12</f>
        <v>863471.46666666667</v>
      </c>
      <c r="E16" s="18">
        <f>DAYS360(B16,C16)+1</f>
        <v>336</v>
      </c>
      <c r="F16" s="18">
        <f>(D16*E16*0.12)/360</f>
        <v>96708.804266666659</v>
      </c>
      <c r="G16" s="11"/>
      <c r="H16" s="22"/>
      <c r="I16" s="22"/>
      <c r="J16" s="22"/>
      <c r="K16" s="23"/>
      <c r="L16" s="23"/>
      <c r="M16" s="23"/>
      <c r="N16" s="23"/>
      <c r="O16" s="23"/>
      <c r="P16" s="23"/>
      <c r="Q16" s="23"/>
      <c r="R16" s="23"/>
    </row>
    <row r="17" spans="1:18" s="1" customFormat="1" ht="12" customHeight="1" x14ac:dyDescent="0.2">
      <c r="A17" s="11"/>
      <c r="B17" s="40" t="s">
        <v>6</v>
      </c>
      <c r="C17" s="40"/>
      <c r="D17" s="40"/>
      <c r="E17" s="40"/>
      <c r="F17" s="19">
        <f>+F16</f>
        <v>96708.804266666659</v>
      </c>
      <c r="G17" s="11"/>
      <c r="H17" s="11"/>
      <c r="K17" s="23"/>
      <c r="L17" s="23"/>
      <c r="M17" s="23"/>
      <c r="N17" s="23"/>
      <c r="O17" s="23"/>
      <c r="P17" s="23"/>
      <c r="Q17" s="23"/>
      <c r="R17" s="23"/>
    </row>
    <row r="18" spans="1:18" s="1" customFormat="1" ht="12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23"/>
      <c r="L18" s="23"/>
      <c r="M18" s="23"/>
      <c r="N18" s="23"/>
      <c r="O18" s="23"/>
      <c r="P18" s="23"/>
      <c r="Q18" s="23"/>
      <c r="R18" s="23"/>
    </row>
    <row r="19" spans="1:18" s="1" customFormat="1" ht="12" x14ac:dyDescent="0.2">
      <c r="A19" s="11"/>
      <c r="B19" s="12" t="s">
        <v>1</v>
      </c>
      <c r="C19" s="12" t="s">
        <v>2</v>
      </c>
      <c r="D19" s="12" t="s">
        <v>3</v>
      </c>
      <c r="E19" s="12" t="s">
        <v>4</v>
      </c>
      <c r="F19" s="17" t="s">
        <v>9</v>
      </c>
      <c r="G19" s="11"/>
      <c r="H19" s="11"/>
      <c r="I19" s="11"/>
      <c r="J19" s="11"/>
      <c r="K19" s="23"/>
      <c r="L19" s="23"/>
      <c r="M19" s="23"/>
      <c r="N19" s="23"/>
      <c r="O19" s="23"/>
      <c r="P19" s="23"/>
      <c r="Q19" s="23"/>
      <c r="R19" s="23"/>
    </row>
    <row r="20" spans="1:18" s="1" customFormat="1" ht="12" x14ac:dyDescent="0.2">
      <c r="A20" s="11"/>
      <c r="B20" s="14">
        <v>43466</v>
      </c>
      <c r="C20" s="14">
        <v>43805</v>
      </c>
      <c r="D20" s="15">
        <v>828116</v>
      </c>
      <c r="E20" s="18">
        <f>DAYS360(B20,C20)+1</f>
        <v>336</v>
      </c>
      <c r="F20" s="18">
        <f>(D20*E20)/720</f>
        <v>386454.13333333336</v>
      </c>
      <c r="G20" s="11"/>
      <c r="H20" s="11"/>
      <c r="I20" s="11"/>
      <c r="J20" s="11"/>
      <c r="K20" s="23"/>
      <c r="L20" s="23"/>
      <c r="M20" s="23"/>
      <c r="N20" s="23"/>
      <c r="O20" s="23"/>
      <c r="P20" s="23"/>
      <c r="Q20" s="23"/>
      <c r="R20" s="23"/>
    </row>
    <row r="21" spans="1:18" s="1" customFormat="1" ht="12" x14ac:dyDescent="0.2">
      <c r="A21" s="11"/>
      <c r="B21" s="40" t="s">
        <v>6</v>
      </c>
      <c r="C21" s="40"/>
      <c r="D21" s="40"/>
      <c r="E21" s="40"/>
      <c r="F21" s="19">
        <f>SUM(F20)</f>
        <v>386454.13333333336</v>
      </c>
      <c r="G21" s="11"/>
      <c r="H21" s="11"/>
      <c r="I21" s="11"/>
      <c r="J21" s="11"/>
      <c r="K21" s="23"/>
      <c r="L21" s="23"/>
      <c r="M21" s="23"/>
      <c r="N21" s="23"/>
      <c r="O21" s="23"/>
      <c r="P21" s="23"/>
      <c r="Q21" s="23"/>
      <c r="R21" s="23"/>
    </row>
    <row r="22" spans="1:18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23"/>
      <c r="L22" s="23"/>
      <c r="M22" s="23"/>
      <c r="N22" s="23"/>
      <c r="O22" s="23"/>
      <c r="P22" s="23"/>
      <c r="Q22" s="23"/>
      <c r="R22" s="23"/>
    </row>
    <row r="23" spans="1:18" x14ac:dyDescent="0.25">
      <c r="A23" s="11"/>
      <c r="B23" s="36" t="s">
        <v>10</v>
      </c>
      <c r="C23" s="36"/>
      <c r="D23" s="36"/>
      <c r="E23" s="36"/>
      <c r="F23" s="36"/>
      <c r="G23" s="36"/>
      <c r="H23" s="36"/>
      <c r="I23" s="36"/>
      <c r="J23" s="11"/>
      <c r="K23" s="23"/>
      <c r="L23" s="23"/>
      <c r="M23" s="23"/>
      <c r="N23" s="23"/>
      <c r="O23" s="23"/>
      <c r="P23" s="23"/>
      <c r="Q23" s="23"/>
      <c r="R23" s="23"/>
    </row>
    <row r="24" spans="1:18" ht="15" customHeight="1" x14ac:dyDescent="0.25">
      <c r="A24" s="11"/>
      <c r="B24" s="46"/>
      <c r="C24" s="46"/>
      <c r="D24" s="46"/>
      <c r="E24" s="2" t="s">
        <v>11</v>
      </c>
      <c r="F24" s="2" t="s">
        <v>12</v>
      </c>
      <c r="G24" s="2" t="s">
        <v>13</v>
      </c>
      <c r="H24" s="47" t="s">
        <v>14</v>
      </c>
      <c r="I24" s="48"/>
      <c r="J24" s="43" t="s">
        <v>15</v>
      </c>
      <c r="K24" s="43"/>
      <c r="L24" s="25"/>
      <c r="M24" s="23"/>
      <c r="N24" s="23"/>
      <c r="O24" s="23"/>
      <c r="P24" s="23"/>
      <c r="Q24" s="23"/>
    </row>
    <row r="25" spans="1:18" x14ac:dyDescent="0.25">
      <c r="A25" s="11"/>
      <c r="B25" s="33" t="s">
        <v>28</v>
      </c>
      <c r="C25" s="33"/>
      <c r="D25" s="33"/>
      <c r="E25" s="3">
        <v>2020</v>
      </c>
      <c r="F25" s="3">
        <v>2</v>
      </c>
      <c r="G25" s="4">
        <v>28</v>
      </c>
      <c r="H25" s="5" t="s">
        <v>16</v>
      </c>
      <c r="I25" s="26" t="s">
        <v>17</v>
      </c>
      <c r="J25" s="43"/>
      <c r="K25" s="43"/>
      <c r="L25" s="25"/>
      <c r="M25" s="23"/>
      <c r="N25" s="23"/>
      <c r="O25" s="23"/>
      <c r="P25" s="23"/>
      <c r="Q25" s="23"/>
    </row>
    <row r="26" spans="1:18" x14ac:dyDescent="0.25">
      <c r="A26" s="11"/>
      <c r="B26" s="33" t="s">
        <v>18</v>
      </c>
      <c r="C26" s="33"/>
      <c r="D26" s="33"/>
      <c r="E26" s="6">
        <v>2019</v>
      </c>
      <c r="F26" s="6">
        <v>12</v>
      </c>
      <c r="G26" s="7">
        <v>6</v>
      </c>
      <c r="H26" s="8">
        <f>(E25-E26)*360+(F25-F26)*30+(G25-G26+1)</f>
        <v>83</v>
      </c>
      <c r="I26" s="27">
        <f>H26/360</f>
        <v>0.23055555555555557</v>
      </c>
      <c r="J26" s="43"/>
      <c r="K26" s="43"/>
      <c r="L26" s="25"/>
      <c r="M26" s="23"/>
      <c r="N26" s="23"/>
      <c r="O26" s="23"/>
      <c r="P26" s="23"/>
      <c r="Q26" s="23"/>
    </row>
    <row r="27" spans="1:18" x14ac:dyDescent="0.25">
      <c r="A27" s="11"/>
      <c r="B27" s="33" t="s">
        <v>19</v>
      </c>
      <c r="C27" s="33"/>
      <c r="D27" s="33"/>
      <c r="E27" s="44">
        <f>+D20</f>
        <v>828116</v>
      </c>
      <c r="F27" s="44"/>
      <c r="G27" s="44"/>
      <c r="H27" s="44"/>
      <c r="I27" s="45"/>
      <c r="J27" s="43"/>
      <c r="K27" s="43"/>
      <c r="L27" s="25"/>
      <c r="M27" s="23"/>
      <c r="N27" s="23"/>
      <c r="O27" s="23"/>
      <c r="P27" s="23"/>
      <c r="Q27" s="23"/>
    </row>
    <row r="28" spans="1:18" x14ac:dyDescent="0.25">
      <c r="A28" s="11"/>
      <c r="B28" s="33" t="s">
        <v>20</v>
      </c>
      <c r="C28" s="33"/>
      <c r="D28" s="33"/>
      <c r="E28" s="34">
        <f>E27/30</f>
        <v>27603.866666666665</v>
      </c>
      <c r="F28" s="34"/>
      <c r="G28" s="34"/>
      <c r="H28" s="34"/>
      <c r="I28" s="35"/>
      <c r="J28" s="43"/>
      <c r="K28" s="43"/>
      <c r="L28" s="25"/>
    </row>
    <row r="29" spans="1:18" x14ac:dyDescent="0.25">
      <c r="A29" s="11"/>
      <c r="B29" s="33" t="s">
        <v>21</v>
      </c>
      <c r="C29" s="33"/>
      <c r="D29" s="33"/>
      <c r="E29" s="34">
        <f>E28*H26</f>
        <v>2291120.9333333331</v>
      </c>
      <c r="F29" s="34"/>
      <c r="G29" s="34"/>
      <c r="H29" s="34"/>
      <c r="I29" s="35"/>
      <c r="J29" s="43"/>
      <c r="K29" s="43"/>
      <c r="L29" s="25"/>
    </row>
    <row r="30" spans="1:18" x14ac:dyDescent="0.25">
      <c r="A30" s="11"/>
      <c r="B30" s="50" t="s">
        <v>22</v>
      </c>
      <c r="C30" s="50"/>
      <c r="D30" s="50"/>
      <c r="E30" s="9"/>
      <c r="F30" s="38">
        <f>SUM(E29:F29)</f>
        <v>2291120.9333333331</v>
      </c>
      <c r="G30" s="38"/>
      <c r="H30" s="38"/>
      <c r="I30" s="39"/>
      <c r="J30" s="25"/>
      <c r="K30" s="25"/>
      <c r="L30" s="25"/>
    </row>
    <row r="31" spans="1:18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8" x14ac:dyDescent="0.25">
      <c r="A32" s="11"/>
      <c r="B32" s="36" t="s">
        <v>23</v>
      </c>
      <c r="C32" s="36"/>
      <c r="D32" s="36"/>
      <c r="E32" s="36"/>
      <c r="F32" s="36"/>
      <c r="G32" s="11"/>
      <c r="H32" s="11"/>
      <c r="I32" s="11"/>
      <c r="J32" s="11"/>
    </row>
    <row r="33" spans="1:10" ht="15" customHeight="1" x14ac:dyDescent="0.25">
      <c r="A33" s="11"/>
      <c r="B33" s="12" t="s">
        <v>1</v>
      </c>
      <c r="C33" s="12" t="s">
        <v>2</v>
      </c>
      <c r="D33" s="12" t="s">
        <v>3</v>
      </c>
      <c r="E33" s="12" t="s">
        <v>4</v>
      </c>
      <c r="F33" s="13" t="s">
        <v>24</v>
      </c>
      <c r="G33"/>
    </row>
    <row r="34" spans="1:10" x14ac:dyDescent="0.25">
      <c r="A34" s="11"/>
      <c r="B34" s="14">
        <v>43511</v>
      </c>
      <c r="C34" s="14">
        <v>43805</v>
      </c>
      <c r="D34" s="15">
        <f>+D20</f>
        <v>828116</v>
      </c>
      <c r="E34" s="16">
        <f t="shared" ref="E34" si="1">DAYS360(B34,C34)+1</f>
        <v>292</v>
      </c>
      <c r="F34" s="16">
        <f t="shared" ref="F34" si="2">(D34/30)*E34</f>
        <v>8060329.0666666664</v>
      </c>
      <c r="G34"/>
    </row>
    <row r="35" spans="1:10" x14ac:dyDescent="0.25">
      <c r="A35" s="11"/>
      <c r="B35" s="40" t="s">
        <v>6</v>
      </c>
      <c r="C35" s="40"/>
      <c r="D35" s="40"/>
      <c r="E35" s="40"/>
      <c r="F35" s="19">
        <f>SUM(F34:F34)</f>
        <v>8060329.0666666664</v>
      </c>
      <c r="G35"/>
    </row>
    <row r="36" spans="1:10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0" ht="14.45" customHeight="1" x14ac:dyDescent="0.25">
      <c r="A37" s="11"/>
      <c r="B37" s="36" t="s">
        <v>25</v>
      </c>
      <c r="C37" s="36"/>
      <c r="D37" s="36"/>
      <c r="E37" s="36"/>
      <c r="F37" s="36"/>
      <c r="G37"/>
    </row>
    <row r="38" spans="1:10" x14ac:dyDescent="0.25">
      <c r="A38" s="11"/>
      <c r="B38" s="37" t="s">
        <v>29</v>
      </c>
      <c r="C38" s="37"/>
      <c r="D38" s="37" t="s">
        <v>30</v>
      </c>
      <c r="E38" s="37"/>
      <c r="F38" s="24" t="s">
        <v>26</v>
      </c>
      <c r="G38"/>
    </row>
    <row r="39" spans="1:10" x14ac:dyDescent="0.25">
      <c r="A39" s="11"/>
      <c r="B39" s="29">
        <f>+E28</f>
        <v>27603.866666666665</v>
      </c>
      <c r="C39" s="30"/>
      <c r="D39" s="31">
        <v>720</v>
      </c>
      <c r="E39" s="31"/>
      <c r="F39" s="28">
        <f>B39*D39</f>
        <v>19874784</v>
      </c>
      <c r="G39" s="11"/>
      <c r="H39" s="11"/>
      <c r="I39" s="11"/>
      <c r="J39" s="11"/>
    </row>
    <row r="40" spans="1:10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 x14ac:dyDescent="0.25">
      <c r="A41" s="11"/>
      <c r="B41" s="49" t="s">
        <v>27</v>
      </c>
      <c r="C41" s="49"/>
      <c r="D41" s="49"/>
      <c r="E41" s="49"/>
      <c r="F41" s="21">
        <f>F9+F13+F17+F21+F30+F35+F39</f>
        <v>32436339.870933332</v>
      </c>
      <c r="G41" s="11"/>
      <c r="H41" s="11"/>
      <c r="I41" s="11"/>
      <c r="J41" s="11"/>
    </row>
    <row r="42" spans="1:10" x14ac:dyDescent="0.25">
      <c r="A42" s="11"/>
      <c r="B42" s="11"/>
      <c r="C42" s="11"/>
      <c r="D42" s="11"/>
      <c r="E42" s="11"/>
      <c r="F42" s="11"/>
      <c r="G42" s="11"/>
      <c r="H42" s="10"/>
      <c r="I42" s="10"/>
      <c r="J42" s="11"/>
    </row>
    <row r="43" spans="1:10" x14ac:dyDescent="0.25">
      <c r="A43" s="10"/>
    </row>
    <row r="44" spans="1:10" x14ac:dyDescent="0.25">
      <c r="B44" s="42" t="s">
        <v>31</v>
      </c>
      <c r="C44" s="42"/>
      <c r="D44" s="42"/>
      <c r="E44" s="42"/>
      <c r="F44" s="42"/>
      <c r="G44" s="42"/>
    </row>
    <row r="45" spans="1:10" x14ac:dyDescent="0.25">
      <c r="B45" s="42"/>
      <c r="C45" s="42"/>
      <c r="D45" s="42"/>
      <c r="E45" s="42"/>
      <c r="F45" s="42"/>
      <c r="G45" s="42"/>
    </row>
    <row r="46" spans="1:10" x14ac:dyDescent="0.25">
      <c r="B46" s="42"/>
      <c r="C46" s="42"/>
      <c r="D46" s="42"/>
      <c r="E46" s="42"/>
      <c r="F46" s="42"/>
      <c r="G46" s="42"/>
    </row>
    <row r="47" spans="1:10" x14ac:dyDescent="0.25">
      <c r="B47" s="42"/>
      <c r="C47" s="42"/>
      <c r="D47" s="42"/>
      <c r="E47" s="42"/>
      <c r="F47" s="42"/>
      <c r="G47" s="42"/>
    </row>
    <row r="48" spans="1:10" x14ac:dyDescent="0.25">
      <c r="B48" s="42"/>
      <c r="C48" s="42"/>
      <c r="D48" s="42"/>
      <c r="E48" s="42"/>
      <c r="F48" s="42"/>
      <c r="G48" s="42"/>
    </row>
    <row r="49" spans="2:7" x14ac:dyDescent="0.25">
      <c r="B49" s="42"/>
      <c r="C49" s="42"/>
      <c r="D49" s="42"/>
      <c r="E49" s="42"/>
      <c r="F49" s="42"/>
      <c r="G49" s="42"/>
    </row>
  </sheetData>
  <mergeCells count="29">
    <mergeCell ref="B44:G49"/>
    <mergeCell ref="J24:K29"/>
    <mergeCell ref="B26:D26"/>
    <mergeCell ref="B27:D27"/>
    <mergeCell ref="E27:I27"/>
    <mergeCell ref="B24:D24"/>
    <mergeCell ref="H24:I24"/>
    <mergeCell ref="B25:D25"/>
    <mergeCell ref="B28:D28"/>
    <mergeCell ref="E28:I28"/>
    <mergeCell ref="B41:E41"/>
    <mergeCell ref="B30:D30"/>
    <mergeCell ref="B5:F5"/>
    <mergeCell ref="B9:E9"/>
    <mergeCell ref="B13:E13"/>
    <mergeCell ref="B17:E17"/>
    <mergeCell ref="B21:E21"/>
    <mergeCell ref="B39:C39"/>
    <mergeCell ref="D39:E39"/>
    <mergeCell ref="G7:G13"/>
    <mergeCell ref="B29:D29"/>
    <mergeCell ref="E29:I29"/>
    <mergeCell ref="B37:F37"/>
    <mergeCell ref="B38:C38"/>
    <mergeCell ref="F30:I30"/>
    <mergeCell ref="B32:F32"/>
    <mergeCell ref="B35:E35"/>
    <mergeCell ref="D38:E38"/>
    <mergeCell ref="B23:I23"/>
  </mergeCells>
  <pageMargins left="0.7" right="0.7" top="0.75" bottom="0.75" header="0.3" footer="0.3"/>
  <pageSetup paperSize="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cp:lastPrinted>2025-03-25T19:03:45Z</cp:lastPrinted>
  <dcterms:created xsi:type="dcterms:W3CDTF">2023-05-23T18:21:31Z</dcterms:created>
  <dcterms:modified xsi:type="dcterms:W3CDTF">2025-03-25T19:03:54Z</dcterms:modified>
  <cp:category/>
  <cp:contentStatus/>
</cp:coreProperties>
</file>