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.shortcut-targets-by-id\1SQg2VsBnBNEd03CHOkhAh8yupzkRMkeU\Litigios\Jhon López vs Chubb y Mapfre\"/>
    </mc:Choice>
  </mc:AlternateContent>
  <xr:revisionPtr revIDLastSave="0" documentId="13_ncr:1_{652B6D6E-C5FE-4DF5-9109-0A01FF19D09D}" xr6:coauthVersionLast="47" xr6:coauthVersionMax="47" xr10:uidLastSave="{00000000-0000-0000-0000-000000000000}"/>
  <bookViews>
    <workbookView xWindow="-120" yWindow="-120" windowWidth="20730" windowHeight="11040" firstSheet="5" activeTab="5" xr2:uid="{00000000-000D-0000-FFFF-FFFF00000000}"/>
  </bookViews>
  <sheets>
    <sheet name="07-09-20" sheetId="13" state="hidden" r:id="rId1"/>
    <sheet name="VENDEDOR" sheetId="15" state="hidden" r:id="rId2"/>
    <sheet name="Hoja1" sheetId="16" state="hidden" r:id="rId3"/>
    <sheet name="Hoja2" sheetId="17" state="hidden" r:id="rId4"/>
    <sheet name="30-09-2020" sheetId="18" state="hidden" r:id="rId5"/>
    <sheet name="CHUBB DE COLOMBIA" sheetId="19" r:id="rId6"/>
    <sheet name="Hoja3" sheetId="21" state="hidden" r:id="rId7"/>
  </sheets>
  <definedNames>
    <definedName name="_xlnm.Print_Area" localSheetId="0">'07-09-20'!$B$1:$S$58</definedName>
    <definedName name="_xlnm.Print_Area" localSheetId="4">'30-09-2020'!$B$1:$S$58</definedName>
    <definedName name="_xlnm.Print_Area" localSheetId="5">'CHUBB DE COLOMBIA'!$B$1:$N$115</definedName>
    <definedName name="_xlnm.Print_Area" localSheetId="1">VENDEDOR!$B$1:$N$66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9" l="1"/>
  <c r="J111" i="19" s="1"/>
  <c r="F111" i="19"/>
  <c r="G111" i="19" s="1"/>
  <c r="I110" i="19"/>
  <c r="J110" i="19" s="1"/>
  <c r="F110" i="19"/>
  <c r="G110" i="19" s="1"/>
  <c r="K110" i="19" l="1"/>
  <c r="L110" i="19" s="1"/>
  <c r="M110" i="19" s="1"/>
  <c r="N110" i="19" s="1"/>
  <c r="K111" i="19"/>
  <c r="L111" i="19" s="1"/>
  <c r="I51" i="19"/>
  <c r="J51" i="19" s="1"/>
  <c r="F51" i="19"/>
  <c r="G51" i="19" s="1"/>
  <c r="I52" i="19"/>
  <c r="J52" i="19" s="1"/>
  <c r="F52" i="19"/>
  <c r="G52" i="19" s="1"/>
  <c r="I53" i="19"/>
  <c r="J53" i="19" s="1"/>
  <c r="F53" i="19"/>
  <c r="G53" i="19" s="1"/>
  <c r="I54" i="19"/>
  <c r="F54" i="19"/>
  <c r="G54" i="19" s="1"/>
  <c r="I55" i="19"/>
  <c r="J55" i="19" s="1"/>
  <c r="F55" i="19"/>
  <c r="G55" i="19" s="1"/>
  <c r="I56" i="19"/>
  <c r="J56" i="19" s="1"/>
  <c r="F56" i="19"/>
  <c r="G56" i="19" s="1"/>
  <c r="I57" i="19"/>
  <c r="J57" i="19" s="1"/>
  <c r="F57" i="19"/>
  <c r="G57" i="19" s="1"/>
  <c r="I58" i="19"/>
  <c r="J58" i="19" s="1"/>
  <c r="F58" i="19"/>
  <c r="G58" i="19" s="1"/>
  <c r="I59" i="19"/>
  <c r="J59" i="19" s="1"/>
  <c r="F59" i="19"/>
  <c r="G59" i="19" s="1"/>
  <c r="I60" i="19"/>
  <c r="J60" i="19" s="1"/>
  <c r="F60" i="19"/>
  <c r="G60" i="19" s="1"/>
  <c r="I61" i="19"/>
  <c r="F61" i="19"/>
  <c r="G61" i="19" s="1"/>
  <c r="I62" i="19"/>
  <c r="J62" i="19" s="1"/>
  <c r="F62" i="19"/>
  <c r="G62" i="19" s="1"/>
  <c r="I63" i="19"/>
  <c r="J63" i="19" s="1"/>
  <c r="F63" i="19"/>
  <c r="G63" i="19" s="1"/>
  <c r="I64" i="19"/>
  <c r="J64" i="19" s="1"/>
  <c r="F64" i="19"/>
  <c r="G64" i="19" s="1"/>
  <c r="I65" i="19"/>
  <c r="F65" i="19"/>
  <c r="G65" i="19" s="1"/>
  <c r="I66" i="19"/>
  <c r="J66" i="19" s="1"/>
  <c r="F66" i="19"/>
  <c r="G66" i="19" s="1"/>
  <c r="I67" i="19"/>
  <c r="F67" i="19"/>
  <c r="G67" i="19" s="1"/>
  <c r="I68" i="19"/>
  <c r="J68" i="19" s="1"/>
  <c r="F68" i="19"/>
  <c r="G68" i="19" s="1"/>
  <c r="I69" i="19"/>
  <c r="F69" i="19"/>
  <c r="G69" i="19" s="1"/>
  <c r="I70" i="19"/>
  <c r="J70" i="19" s="1"/>
  <c r="F70" i="19"/>
  <c r="G70" i="19" s="1"/>
  <c r="I71" i="19"/>
  <c r="F71" i="19"/>
  <c r="G71" i="19" s="1"/>
  <c r="I72" i="19"/>
  <c r="J72" i="19" s="1"/>
  <c r="F72" i="19"/>
  <c r="G72" i="19" s="1"/>
  <c r="E94" i="19"/>
  <c r="I50" i="21"/>
  <c r="F50" i="21"/>
  <c r="G50" i="21"/>
  <c r="K50" i="21"/>
  <c r="L50" i="21" s="1"/>
  <c r="M50" i="21" s="1"/>
  <c r="I51" i="21"/>
  <c r="F51" i="21"/>
  <c r="G51" i="21"/>
  <c r="K51" i="21" s="1"/>
  <c r="L51" i="21" s="1"/>
  <c r="I52" i="21"/>
  <c r="F52" i="21"/>
  <c r="G52" i="21" s="1"/>
  <c r="K52" i="21" s="1"/>
  <c r="L52" i="21" s="1"/>
  <c r="I53" i="21"/>
  <c r="J53" i="21" s="1"/>
  <c r="F53" i="21"/>
  <c r="G53" i="21" s="1"/>
  <c r="I54" i="21"/>
  <c r="F54" i="21"/>
  <c r="G54" i="21" s="1"/>
  <c r="K54" i="21" s="1"/>
  <c r="L54" i="21" s="1"/>
  <c r="I55" i="21"/>
  <c r="F55" i="21"/>
  <c r="G55" i="21" s="1"/>
  <c r="I56" i="21"/>
  <c r="F56" i="21"/>
  <c r="G56" i="21" s="1"/>
  <c r="K56" i="21" s="1"/>
  <c r="L56" i="21" s="1"/>
  <c r="I57" i="21"/>
  <c r="J57" i="21" s="1"/>
  <c r="F57" i="21"/>
  <c r="G57" i="21" s="1"/>
  <c r="I58" i="21"/>
  <c r="F58" i="21"/>
  <c r="G58" i="21"/>
  <c r="I59" i="21"/>
  <c r="K59" i="21" s="1"/>
  <c r="L59" i="21" s="1"/>
  <c r="F59" i="21"/>
  <c r="G59" i="21" s="1"/>
  <c r="I60" i="21"/>
  <c r="F60" i="21"/>
  <c r="G60" i="21" s="1"/>
  <c r="K60" i="21" s="1"/>
  <c r="L60" i="21" s="1"/>
  <c r="I61" i="21"/>
  <c r="J61" i="21" s="1"/>
  <c r="F61" i="21"/>
  <c r="G61" i="21" s="1"/>
  <c r="I62" i="21"/>
  <c r="J62" i="21" s="1"/>
  <c r="F62" i="21"/>
  <c r="G62" i="21" s="1"/>
  <c r="K62" i="21" s="1"/>
  <c r="L62" i="21" s="1"/>
  <c r="I63" i="21"/>
  <c r="J63" i="21" s="1"/>
  <c r="F63" i="21"/>
  <c r="G63" i="21" s="1"/>
  <c r="I64" i="21"/>
  <c r="F64" i="21"/>
  <c r="G64" i="21" s="1"/>
  <c r="K64" i="21" s="1"/>
  <c r="L64" i="21" s="1"/>
  <c r="I65" i="21"/>
  <c r="J65" i="21" s="1"/>
  <c r="F65" i="21"/>
  <c r="G65" i="21" s="1"/>
  <c r="I66" i="21"/>
  <c r="F66" i="21"/>
  <c r="G66" i="21" s="1"/>
  <c r="K66" i="21" s="1"/>
  <c r="L66" i="21" s="1"/>
  <c r="I67" i="21"/>
  <c r="F67" i="21"/>
  <c r="G67" i="21" s="1"/>
  <c r="K67" i="21"/>
  <c r="L67" i="21" s="1"/>
  <c r="I68" i="21"/>
  <c r="F68" i="21"/>
  <c r="G68" i="21" s="1"/>
  <c r="I69" i="21"/>
  <c r="J69" i="21" s="1"/>
  <c r="F69" i="21"/>
  <c r="G69" i="21" s="1"/>
  <c r="I70" i="21"/>
  <c r="F70" i="21"/>
  <c r="G70" i="21"/>
  <c r="K70" i="21" s="1"/>
  <c r="L70" i="21" s="1"/>
  <c r="I71" i="21"/>
  <c r="K71" i="21" s="1"/>
  <c r="L71" i="21" s="1"/>
  <c r="F71" i="21"/>
  <c r="G71" i="21" s="1"/>
  <c r="E82" i="21"/>
  <c r="I6" i="21"/>
  <c r="F6" i="21"/>
  <c r="G6" i="21"/>
  <c r="K6" i="21" s="1"/>
  <c r="L6" i="21" s="1"/>
  <c r="M6" i="21"/>
  <c r="I7" i="21"/>
  <c r="K7" i="21" s="1"/>
  <c r="L7" i="21" s="1"/>
  <c r="F7" i="21"/>
  <c r="G7" i="21" s="1"/>
  <c r="I8" i="21"/>
  <c r="F8" i="21"/>
  <c r="G8" i="21" s="1"/>
  <c r="K8" i="21" s="1"/>
  <c r="L8" i="21" s="1"/>
  <c r="I9" i="21"/>
  <c r="J9" i="21" s="1"/>
  <c r="F9" i="21"/>
  <c r="G9" i="21" s="1"/>
  <c r="I10" i="21"/>
  <c r="J10" i="21" s="1"/>
  <c r="F10" i="21"/>
  <c r="G10" i="21" s="1"/>
  <c r="K10" i="21" s="1"/>
  <c r="L10" i="21" s="1"/>
  <c r="I11" i="21"/>
  <c r="K11" i="21" s="1"/>
  <c r="L11" i="21" s="1"/>
  <c r="F11" i="21"/>
  <c r="G11" i="21" s="1"/>
  <c r="I12" i="21"/>
  <c r="J12" i="21" s="1"/>
  <c r="F12" i="21"/>
  <c r="G12" i="21" s="1"/>
  <c r="I13" i="21"/>
  <c r="J13" i="21" s="1"/>
  <c r="F13" i="21"/>
  <c r="G13" i="21" s="1"/>
  <c r="I14" i="21"/>
  <c r="J14" i="21" s="1"/>
  <c r="F14" i="21"/>
  <c r="G14" i="21"/>
  <c r="I15" i="21"/>
  <c r="J15" i="21" s="1"/>
  <c r="F15" i="21"/>
  <c r="G15" i="21" s="1"/>
  <c r="I16" i="21"/>
  <c r="F16" i="21"/>
  <c r="G16" i="21" s="1"/>
  <c r="K16" i="21" s="1"/>
  <c r="L16" i="21" s="1"/>
  <c r="I17" i="21"/>
  <c r="J17" i="21" s="1"/>
  <c r="F17" i="21"/>
  <c r="G17" i="21" s="1"/>
  <c r="I18" i="21"/>
  <c r="J18" i="21" s="1"/>
  <c r="F18" i="21"/>
  <c r="G18" i="21" s="1"/>
  <c r="K18" i="21" s="1"/>
  <c r="L18" i="21" s="1"/>
  <c r="I19" i="21"/>
  <c r="K19" i="21" s="1"/>
  <c r="L19" i="21" s="1"/>
  <c r="F19" i="21"/>
  <c r="G19" i="21" s="1"/>
  <c r="I20" i="21"/>
  <c r="F20" i="21"/>
  <c r="G20" i="21" s="1"/>
  <c r="K20" i="21" s="1"/>
  <c r="L20" i="21" s="1"/>
  <c r="I21" i="21"/>
  <c r="J21" i="21" s="1"/>
  <c r="F21" i="21"/>
  <c r="G21" i="21" s="1"/>
  <c r="I22" i="21"/>
  <c r="F22" i="21"/>
  <c r="G22" i="21"/>
  <c r="I23" i="21"/>
  <c r="F23" i="21"/>
  <c r="G23" i="21" s="1"/>
  <c r="K23" i="21"/>
  <c r="L23" i="21"/>
  <c r="I24" i="21"/>
  <c r="J24" i="21" s="1"/>
  <c r="F24" i="21"/>
  <c r="G24" i="21" s="1"/>
  <c r="K24" i="21" s="1"/>
  <c r="L24" i="21" s="1"/>
  <c r="I25" i="21"/>
  <c r="J25" i="21" s="1"/>
  <c r="F25" i="21"/>
  <c r="G25" i="21" s="1"/>
  <c r="I26" i="21"/>
  <c r="J26" i="21" s="1"/>
  <c r="F26" i="21"/>
  <c r="G26" i="21"/>
  <c r="K26" i="21" s="1"/>
  <c r="L26" i="21" s="1"/>
  <c r="I27" i="21"/>
  <c r="J27" i="21" s="1"/>
  <c r="F27" i="21"/>
  <c r="G27" i="21" s="1"/>
  <c r="I28" i="21"/>
  <c r="F28" i="21"/>
  <c r="G28" i="21" s="1"/>
  <c r="I29" i="21"/>
  <c r="J29" i="21" s="1"/>
  <c r="F29" i="21"/>
  <c r="G29" i="21" s="1"/>
  <c r="I30" i="21"/>
  <c r="J30" i="21" s="1"/>
  <c r="F30" i="21"/>
  <c r="G30" i="21"/>
  <c r="I31" i="21"/>
  <c r="K31" i="21" s="1"/>
  <c r="L31" i="21" s="1"/>
  <c r="F31" i="21"/>
  <c r="G31" i="21" s="1"/>
  <c r="I32" i="21"/>
  <c r="J32" i="21" s="1"/>
  <c r="F32" i="21"/>
  <c r="G32" i="21" s="1"/>
  <c r="K32" i="21" s="1"/>
  <c r="L32" i="21" s="1"/>
  <c r="I33" i="21"/>
  <c r="J33" i="21" s="1"/>
  <c r="F33" i="21"/>
  <c r="G33" i="21" s="1"/>
  <c r="I34" i="21"/>
  <c r="J34" i="21" s="1"/>
  <c r="F34" i="21"/>
  <c r="G34" i="21" s="1"/>
  <c r="K34" i="21" s="1"/>
  <c r="L34" i="21" s="1"/>
  <c r="I35" i="21"/>
  <c r="F35" i="21"/>
  <c r="G35" i="21" s="1"/>
  <c r="K35" i="21"/>
  <c r="L35" i="21" s="1"/>
  <c r="I36" i="21"/>
  <c r="J36" i="21" s="1"/>
  <c r="F36" i="21"/>
  <c r="G36" i="21" s="1"/>
  <c r="I37" i="21"/>
  <c r="J37" i="21" s="1"/>
  <c r="F37" i="21"/>
  <c r="G37" i="21" s="1"/>
  <c r="I38" i="21"/>
  <c r="F38" i="21"/>
  <c r="G38" i="21"/>
  <c r="K38" i="21" s="1"/>
  <c r="L38" i="21" s="1"/>
  <c r="I39" i="21"/>
  <c r="J39" i="21" s="1"/>
  <c r="F39" i="21"/>
  <c r="G39" i="21" s="1"/>
  <c r="I40" i="21"/>
  <c r="F40" i="21"/>
  <c r="G40" i="21" s="1"/>
  <c r="K40" i="21" s="1"/>
  <c r="L40" i="21" s="1"/>
  <c r="I41" i="21"/>
  <c r="J41" i="21" s="1"/>
  <c r="F41" i="21"/>
  <c r="G41" i="21" s="1"/>
  <c r="I42" i="21"/>
  <c r="J42" i="21" s="1"/>
  <c r="F42" i="21"/>
  <c r="G42" i="21" s="1"/>
  <c r="K42" i="21" s="1"/>
  <c r="L42" i="21" s="1"/>
  <c r="I43" i="21"/>
  <c r="K43" i="21" s="1"/>
  <c r="L43" i="21" s="1"/>
  <c r="F43" i="21"/>
  <c r="G43" i="21" s="1"/>
  <c r="I44" i="21"/>
  <c r="J44" i="21" s="1"/>
  <c r="F44" i="21"/>
  <c r="G44" i="21" s="1"/>
  <c r="I45" i="21"/>
  <c r="J45" i="21" s="1"/>
  <c r="F45" i="21"/>
  <c r="G45" i="21" s="1"/>
  <c r="I46" i="21"/>
  <c r="J46" i="21" s="1"/>
  <c r="F46" i="21"/>
  <c r="G46" i="21"/>
  <c r="I47" i="21"/>
  <c r="K47" i="21" s="1"/>
  <c r="L47" i="21" s="1"/>
  <c r="F47" i="21"/>
  <c r="G47" i="21" s="1"/>
  <c r="I48" i="21"/>
  <c r="F48" i="21"/>
  <c r="G48" i="21" s="1"/>
  <c r="K48" i="21" s="1"/>
  <c r="L48" i="21" s="1"/>
  <c r="I49" i="21"/>
  <c r="J49" i="21" s="1"/>
  <c r="F49" i="21"/>
  <c r="G49" i="21" s="1"/>
  <c r="J71" i="21"/>
  <c r="J70" i="21"/>
  <c r="J68" i="21"/>
  <c r="J67" i="21"/>
  <c r="J66" i="21"/>
  <c r="J64" i="21"/>
  <c r="J60" i="21"/>
  <c r="J59" i="21"/>
  <c r="J58" i="21"/>
  <c r="J56" i="21"/>
  <c r="J54" i="21"/>
  <c r="J52" i="21"/>
  <c r="J51" i="21"/>
  <c r="J50" i="21"/>
  <c r="J48" i="21"/>
  <c r="J47" i="21"/>
  <c r="J40" i="21"/>
  <c r="J38" i="21"/>
  <c r="J35" i="21"/>
  <c r="J31" i="21"/>
  <c r="J28" i="21"/>
  <c r="J23" i="21"/>
  <c r="J22" i="21"/>
  <c r="J20" i="21"/>
  <c r="J19" i="21"/>
  <c r="J16" i="21"/>
  <c r="J11" i="21"/>
  <c r="J8" i="21"/>
  <c r="J7" i="21"/>
  <c r="J6" i="21"/>
  <c r="F50" i="19"/>
  <c r="G50" i="19" s="1"/>
  <c r="I50" i="19"/>
  <c r="J50" i="19" s="1"/>
  <c r="I7" i="19"/>
  <c r="J7" i="19" s="1"/>
  <c r="F7" i="19"/>
  <c r="G7" i="19" s="1"/>
  <c r="I8" i="19"/>
  <c r="J8" i="19" s="1"/>
  <c r="F8" i="19"/>
  <c r="G8" i="19" s="1"/>
  <c r="I9" i="19"/>
  <c r="J9" i="19" s="1"/>
  <c r="F9" i="19"/>
  <c r="G9" i="19" s="1"/>
  <c r="I10" i="19"/>
  <c r="J10" i="19" s="1"/>
  <c r="F10" i="19"/>
  <c r="G10" i="19" s="1"/>
  <c r="I11" i="19"/>
  <c r="J11" i="19" s="1"/>
  <c r="F11" i="19"/>
  <c r="G11" i="19" s="1"/>
  <c r="I12" i="19"/>
  <c r="J12" i="19" s="1"/>
  <c r="F12" i="19"/>
  <c r="G12" i="19" s="1"/>
  <c r="I13" i="19"/>
  <c r="J13" i="19" s="1"/>
  <c r="F13" i="19"/>
  <c r="G13" i="19" s="1"/>
  <c r="I14" i="19"/>
  <c r="J14" i="19" s="1"/>
  <c r="F14" i="19"/>
  <c r="G14" i="19" s="1"/>
  <c r="I15" i="19"/>
  <c r="J15" i="19" s="1"/>
  <c r="F15" i="19"/>
  <c r="G15" i="19" s="1"/>
  <c r="I16" i="19"/>
  <c r="J16" i="19" s="1"/>
  <c r="F16" i="19"/>
  <c r="G16" i="19" s="1"/>
  <c r="I17" i="19"/>
  <c r="J17" i="19" s="1"/>
  <c r="F17" i="19"/>
  <c r="G17" i="19" s="1"/>
  <c r="I18" i="19"/>
  <c r="F18" i="19"/>
  <c r="G18" i="19" s="1"/>
  <c r="I19" i="19"/>
  <c r="J19" i="19" s="1"/>
  <c r="F19" i="19"/>
  <c r="G19" i="19" s="1"/>
  <c r="I20" i="19"/>
  <c r="J20" i="19" s="1"/>
  <c r="F20" i="19"/>
  <c r="G20" i="19" s="1"/>
  <c r="I21" i="19"/>
  <c r="J21" i="19" s="1"/>
  <c r="F21" i="19"/>
  <c r="G21" i="19" s="1"/>
  <c r="I22" i="19"/>
  <c r="J22" i="19" s="1"/>
  <c r="F22" i="19"/>
  <c r="G22" i="19" s="1"/>
  <c r="I23" i="19"/>
  <c r="J23" i="19" s="1"/>
  <c r="F23" i="19"/>
  <c r="G23" i="19" s="1"/>
  <c r="I24" i="19"/>
  <c r="J24" i="19" s="1"/>
  <c r="F24" i="19"/>
  <c r="G24" i="19" s="1"/>
  <c r="I25" i="19"/>
  <c r="J25" i="19" s="1"/>
  <c r="F25" i="19"/>
  <c r="G25" i="19" s="1"/>
  <c r="I26" i="19"/>
  <c r="F26" i="19"/>
  <c r="G26" i="19" s="1"/>
  <c r="I27" i="19"/>
  <c r="J27" i="19" s="1"/>
  <c r="F27" i="19"/>
  <c r="G27" i="19" s="1"/>
  <c r="I28" i="19"/>
  <c r="J28" i="19" s="1"/>
  <c r="F28" i="19"/>
  <c r="G28" i="19" s="1"/>
  <c r="I29" i="19"/>
  <c r="J29" i="19" s="1"/>
  <c r="F29" i="19"/>
  <c r="G29" i="19" s="1"/>
  <c r="I30" i="19"/>
  <c r="J30" i="19" s="1"/>
  <c r="F30" i="19"/>
  <c r="G30" i="19" s="1"/>
  <c r="I31" i="19"/>
  <c r="J31" i="19" s="1"/>
  <c r="F31" i="19"/>
  <c r="G31" i="19" s="1"/>
  <c r="I32" i="19"/>
  <c r="F32" i="19"/>
  <c r="G32" i="19" s="1"/>
  <c r="I33" i="19"/>
  <c r="J33" i="19" s="1"/>
  <c r="F33" i="19"/>
  <c r="G33" i="19" s="1"/>
  <c r="I34" i="19"/>
  <c r="F34" i="19"/>
  <c r="G34" i="19" s="1"/>
  <c r="I35" i="19"/>
  <c r="J35" i="19" s="1"/>
  <c r="F35" i="19"/>
  <c r="G35" i="19" s="1"/>
  <c r="I36" i="19"/>
  <c r="J36" i="19" s="1"/>
  <c r="F36" i="19"/>
  <c r="G36" i="19" s="1"/>
  <c r="I37" i="19"/>
  <c r="J37" i="19" s="1"/>
  <c r="F37" i="19"/>
  <c r="G37" i="19" s="1"/>
  <c r="I38" i="19"/>
  <c r="J38" i="19" s="1"/>
  <c r="F38" i="19"/>
  <c r="G38" i="19" s="1"/>
  <c r="I39" i="19"/>
  <c r="J39" i="19" s="1"/>
  <c r="F39" i="19"/>
  <c r="G39" i="19" s="1"/>
  <c r="I40" i="19"/>
  <c r="J40" i="19" s="1"/>
  <c r="F40" i="19"/>
  <c r="G40" i="19" s="1"/>
  <c r="I41" i="19"/>
  <c r="J41" i="19" s="1"/>
  <c r="F41" i="19"/>
  <c r="G41" i="19" s="1"/>
  <c r="I42" i="19"/>
  <c r="J42" i="19" s="1"/>
  <c r="F42" i="19"/>
  <c r="G42" i="19" s="1"/>
  <c r="I43" i="19"/>
  <c r="J43" i="19" s="1"/>
  <c r="F43" i="19"/>
  <c r="G43" i="19" s="1"/>
  <c r="I44" i="19"/>
  <c r="J44" i="19" s="1"/>
  <c r="F44" i="19"/>
  <c r="G44" i="19" s="1"/>
  <c r="I45" i="19"/>
  <c r="J45" i="19" s="1"/>
  <c r="F45" i="19"/>
  <c r="G45" i="19" s="1"/>
  <c r="I46" i="19"/>
  <c r="J46" i="19" s="1"/>
  <c r="F46" i="19"/>
  <c r="G46" i="19" s="1"/>
  <c r="I47" i="19"/>
  <c r="J47" i="19" s="1"/>
  <c r="F47" i="19"/>
  <c r="G47" i="19" s="1"/>
  <c r="I48" i="19"/>
  <c r="J48" i="19" s="1"/>
  <c r="F48" i="19"/>
  <c r="G48" i="19" s="1"/>
  <c r="I49" i="19"/>
  <c r="J49" i="19" s="1"/>
  <c r="F49" i="19"/>
  <c r="G49" i="19" s="1"/>
  <c r="J54" i="19"/>
  <c r="I58" i="18"/>
  <c r="J58" i="18"/>
  <c r="F58" i="18"/>
  <c r="G58" i="18"/>
  <c r="K58" i="18" s="1"/>
  <c r="L58" i="18" s="1"/>
  <c r="I57" i="18"/>
  <c r="J57" i="18"/>
  <c r="F57" i="18"/>
  <c r="G57" i="18" s="1"/>
  <c r="K57" i="18" s="1"/>
  <c r="L57" i="18" s="1"/>
  <c r="I56" i="18"/>
  <c r="J56" i="18" s="1"/>
  <c r="F56" i="18"/>
  <c r="G56" i="18" s="1"/>
  <c r="K56" i="18" s="1"/>
  <c r="L56" i="18" s="1"/>
  <c r="I55" i="18"/>
  <c r="J55" i="18" s="1"/>
  <c r="F55" i="18"/>
  <c r="G55" i="18" s="1"/>
  <c r="I54" i="18"/>
  <c r="J54" i="18"/>
  <c r="F54" i="18"/>
  <c r="G54" i="18"/>
  <c r="K54" i="18" s="1"/>
  <c r="L54" i="18" s="1"/>
  <c r="I53" i="18"/>
  <c r="J53" i="18"/>
  <c r="F53" i="18"/>
  <c r="G53" i="18" s="1"/>
  <c r="I52" i="18"/>
  <c r="F52" i="18"/>
  <c r="G52" i="18" s="1"/>
  <c r="K52" i="18" s="1"/>
  <c r="L52" i="18" s="1"/>
  <c r="I51" i="18"/>
  <c r="J51" i="18" s="1"/>
  <c r="F51" i="18"/>
  <c r="G51" i="18" s="1"/>
  <c r="I50" i="18"/>
  <c r="J50" i="18" s="1"/>
  <c r="F50" i="18"/>
  <c r="G50" i="18"/>
  <c r="I49" i="18"/>
  <c r="J49" i="18"/>
  <c r="F49" i="18"/>
  <c r="G49" i="18"/>
  <c r="K49" i="18" s="1"/>
  <c r="L49" i="18" s="1"/>
  <c r="I48" i="18"/>
  <c r="J48" i="18" s="1"/>
  <c r="F48" i="18"/>
  <c r="G48" i="18" s="1"/>
  <c r="K48" i="18" s="1"/>
  <c r="L48" i="18" s="1"/>
  <c r="I47" i="18"/>
  <c r="J47" i="18" s="1"/>
  <c r="F47" i="18"/>
  <c r="G47" i="18" s="1"/>
  <c r="K47" i="18" s="1"/>
  <c r="L47" i="18" s="1"/>
  <c r="I46" i="18"/>
  <c r="F46" i="18"/>
  <c r="G46" i="18"/>
  <c r="I45" i="18"/>
  <c r="J45" i="18" s="1"/>
  <c r="F45" i="18"/>
  <c r="G45" i="18" s="1"/>
  <c r="K45" i="18" s="1"/>
  <c r="L45" i="18" s="1"/>
  <c r="I44" i="18"/>
  <c r="J44" i="18" s="1"/>
  <c r="F44" i="18"/>
  <c r="G44" i="18" s="1"/>
  <c r="I43" i="18"/>
  <c r="F43" i="18"/>
  <c r="G43" i="18" s="1"/>
  <c r="K43" i="18" s="1"/>
  <c r="L43" i="18" s="1"/>
  <c r="I42" i="18"/>
  <c r="F42" i="18"/>
  <c r="G42" i="18" s="1"/>
  <c r="K42" i="18" s="1"/>
  <c r="L42" i="18" s="1"/>
  <c r="S41" i="18"/>
  <c r="I41" i="18"/>
  <c r="J41" i="18" s="1"/>
  <c r="F41" i="18"/>
  <c r="G41" i="18" s="1"/>
  <c r="S40" i="18"/>
  <c r="I40" i="18"/>
  <c r="J40" i="18" s="1"/>
  <c r="F40" i="18"/>
  <c r="G40" i="18" s="1"/>
  <c r="I39" i="18"/>
  <c r="J39" i="18" s="1"/>
  <c r="F39" i="18"/>
  <c r="G39" i="18"/>
  <c r="I38" i="18"/>
  <c r="F38" i="18"/>
  <c r="G38" i="18"/>
  <c r="I37" i="18"/>
  <c r="K37" i="18" s="1"/>
  <c r="L37" i="18" s="1"/>
  <c r="F37" i="18"/>
  <c r="G37" i="18" s="1"/>
  <c r="I36" i="18"/>
  <c r="J36" i="18" s="1"/>
  <c r="F36" i="18"/>
  <c r="G36" i="18" s="1"/>
  <c r="I35" i="18"/>
  <c r="F35" i="18"/>
  <c r="G35" i="18"/>
  <c r="K35" i="18" s="1"/>
  <c r="L35" i="18" s="1"/>
  <c r="I34" i="18"/>
  <c r="K34" i="18" s="1"/>
  <c r="L34" i="18" s="1"/>
  <c r="F34" i="18"/>
  <c r="G34" i="18" s="1"/>
  <c r="I33" i="18"/>
  <c r="K33" i="18" s="1"/>
  <c r="L33" i="18" s="1"/>
  <c r="F33" i="18"/>
  <c r="G33" i="18" s="1"/>
  <c r="I32" i="18"/>
  <c r="J32" i="18" s="1"/>
  <c r="F32" i="18"/>
  <c r="G32" i="18" s="1"/>
  <c r="K32" i="18" s="1"/>
  <c r="L32" i="18" s="1"/>
  <c r="I31" i="18"/>
  <c r="J31" i="18" s="1"/>
  <c r="F31" i="18"/>
  <c r="G31" i="18"/>
  <c r="I30" i="18"/>
  <c r="J30" i="18"/>
  <c r="F30" i="18"/>
  <c r="G30" i="18"/>
  <c r="I29" i="18"/>
  <c r="J29" i="18" s="1"/>
  <c r="F29" i="18"/>
  <c r="G29" i="18" s="1"/>
  <c r="I28" i="18"/>
  <c r="J28" i="18" s="1"/>
  <c r="F28" i="18"/>
  <c r="G28" i="18" s="1"/>
  <c r="I27" i="18"/>
  <c r="F27" i="18"/>
  <c r="G27" i="18" s="1"/>
  <c r="I26" i="18"/>
  <c r="J26" i="18"/>
  <c r="F26" i="18"/>
  <c r="G26" i="18"/>
  <c r="K26" i="18" s="1"/>
  <c r="L26" i="18" s="1"/>
  <c r="I25" i="18"/>
  <c r="F25" i="18"/>
  <c r="G25" i="18" s="1"/>
  <c r="K25" i="18" s="1"/>
  <c r="L25" i="18" s="1"/>
  <c r="I24" i="18"/>
  <c r="J24" i="18" s="1"/>
  <c r="F24" i="18"/>
  <c r="G24" i="18" s="1"/>
  <c r="I23" i="18"/>
  <c r="J23" i="18" s="1"/>
  <c r="F23" i="18"/>
  <c r="G23" i="18"/>
  <c r="I22" i="18"/>
  <c r="J22" i="18" s="1"/>
  <c r="F22" i="18"/>
  <c r="G22" i="18" s="1"/>
  <c r="I21" i="18"/>
  <c r="J21" i="18" s="1"/>
  <c r="F21" i="18"/>
  <c r="G21" i="18" s="1"/>
  <c r="I20" i="18"/>
  <c r="J20" i="18"/>
  <c r="F20" i="18"/>
  <c r="G20" i="18" s="1"/>
  <c r="K20" i="18" s="1"/>
  <c r="L20" i="18" s="1"/>
  <c r="I19" i="18"/>
  <c r="F19" i="18"/>
  <c r="G19" i="18" s="1"/>
  <c r="I18" i="18"/>
  <c r="J18" i="18" s="1"/>
  <c r="F18" i="18"/>
  <c r="G18" i="18"/>
  <c r="I17" i="18"/>
  <c r="J17" i="18" s="1"/>
  <c r="F17" i="18"/>
  <c r="G17" i="18" s="1"/>
  <c r="I16" i="18"/>
  <c r="F16" i="18"/>
  <c r="G16" i="18"/>
  <c r="I15" i="18"/>
  <c r="J15" i="18" s="1"/>
  <c r="F15" i="18"/>
  <c r="G15" i="18" s="1"/>
  <c r="K15" i="18"/>
  <c r="L15" i="18" s="1"/>
  <c r="I14" i="18"/>
  <c r="J14" i="18" s="1"/>
  <c r="F14" i="18"/>
  <c r="G14" i="18" s="1"/>
  <c r="I13" i="18"/>
  <c r="J13" i="18" s="1"/>
  <c r="F13" i="18"/>
  <c r="G13" i="18"/>
  <c r="K13" i="18" s="1"/>
  <c r="L13" i="18" s="1"/>
  <c r="J12" i="18"/>
  <c r="I12" i="18"/>
  <c r="G12" i="18"/>
  <c r="K12" i="18" s="1"/>
  <c r="L12" i="18" s="1"/>
  <c r="F12" i="18"/>
  <c r="I11" i="18"/>
  <c r="J11" i="18" s="1"/>
  <c r="F11" i="18"/>
  <c r="G11" i="18" s="1"/>
  <c r="K11" i="18" s="1"/>
  <c r="L11" i="18" s="1"/>
  <c r="I10" i="18"/>
  <c r="F10" i="18"/>
  <c r="G10" i="18" s="1"/>
  <c r="I9" i="18"/>
  <c r="J9" i="18" s="1"/>
  <c r="F9" i="18"/>
  <c r="G9" i="18" s="1"/>
  <c r="I8" i="18"/>
  <c r="J8" i="18" s="1"/>
  <c r="F8" i="18"/>
  <c r="G8" i="18" s="1"/>
  <c r="I7" i="18"/>
  <c r="K7" i="18" s="1"/>
  <c r="L7" i="18" s="1"/>
  <c r="F7" i="18"/>
  <c r="G7" i="18" s="1"/>
  <c r="I6" i="18"/>
  <c r="J6" i="18" s="1"/>
  <c r="F6" i="18"/>
  <c r="G6" i="18" s="1"/>
  <c r="F58" i="13"/>
  <c r="G58" i="13" s="1"/>
  <c r="I58" i="13"/>
  <c r="S41" i="13"/>
  <c r="S42" i="13" s="1"/>
  <c r="S40" i="13"/>
  <c r="J37" i="18"/>
  <c r="J46" i="18"/>
  <c r="J42" i="18"/>
  <c r="K17" i="18"/>
  <c r="L17" i="18" s="1"/>
  <c r="J25" i="18"/>
  <c r="J33" i="18"/>
  <c r="J43" i="18"/>
  <c r="J35" i="18"/>
  <c r="J52" i="18"/>
  <c r="K18" i="18"/>
  <c r="L18" i="18" s="1"/>
  <c r="K24" i="18"/>
  <c r="L24" i="18" s="1"/>
  <c r="F57" i="13"/>
  <c r="G57" i="13" s="1"/>
  <c r="K57" i="13" s="1"/>
  <c r="L57" i="13" s="1"/>
  <c r="I57" i="13"/>
  <c r="J57" i="13" s="1"/>
  <c r="F51" i="13"/>
  <c r="G51" i="13"/>
  <c r="I51" i="13"/>
  <c r="K51" i="13" s="1"/>
  <c r="L51" i="13" s="1"/>
  <c r="F52" i="13"/>
  <c r="G52" i="13" s="1"/>
  <c r="K52" i="13" s="1"/>
  <c r="L52" i="13" s="1"/>
  <c r="I52" i="13"/>
  <c r="J52" i="13" s="1"/>
  <c r="F53" i="13"/>
  <c r="G53" i="13" s="1"/>
  <c r="K53" i="13" s="1"/>
  <c r="L53" i="13" s="1"/>
  <c r="I53" i="13"/>
  <c r="J53" i="13"/>
  <c r="F54" i="13"/>
  <c r="G54" i="13" s="1"/>
  <c r="K54" i="13"/>
  <c r="L54" i="13" s="1"/>
  <c r="I54" i="13"/>
  <c r="J54" i="13" s="1"/>
  <c r="F55" i="13"/>
  <c r="G55" i="13" s="1"/>
  <c r="K55" i="13" s="1"/>
  <c r="L55" i="13" s="1"/>
  <c r="I55" i="13"/>
  <c r="J55" i="13" s="1"/>
  <c r="F56" i="13"/>
  <c r="G56" i="13" s="1"/>
  <c r="I56" i="13"/>
  <c r="I13" i="13"/>
  <c r="J13" i="13" s="1"/>
  <c r="I12" i="13"/>
  <c r="I11" i="13"/>
  <c r="J11" i="13" s="1"/>
  <c r="I10" i="13"/>
  <c r="J10" i="13" s="1"/>
  <c r="I9" i="13"/>
  <c r="I8" i="13"/>
  <c r="I7" i="13"/>
  <c r="J7" i="13" s="1"/>
  <c r="I6" i="13"/>
  <c r="I14" i="13"/>
  <c r="I50" i="13"/>
  <c r="J50" i="13" s="1"/>
  <c r="F50" i="13"/>
  <c r="G50" i="13" s="1"/>
  <c r="I49" i="13"/>
  <c r="J49" i="13" s="1"/>
  <c r="F49" i="13"/>
  <c r="G49" i="13" s="1"/>
  <c r="I48" i="13"/>
  <c r="J48" i="13"/>
  <c r="F48" i="13"/>
  <c r="G48" i="13" s="1"/>
  <c r="K48" i="13" s="1"/>
  <c r="L48" i="13" s="1"/>
  <c r="I47" i="13"/>
  <c r="J47" i="13" s="1"/>
  <c r="F47" i="13"/>
  <c r="G47" i="13" s="1"/>
  <c r="I46" i="13"/>
  <c r="J46" i="13" s="1"/>
  <c r="F46" i="13"/>
  <c r="G46" i="13" s="1"/>
  <c r="I7" i="17"/>
  <c r="J7" i="17" s="1"/>
  <c r="F7" i="17"/>
  <c r="G7" i="17"/>
  <c r="I6" i="17"/>
  <c r="J6" i="17" s="1"/>
  <c r="F6" i="17"/>
  <c r="G6" i="17" s="1"/>
  <c r="K6" i="17" s="1"/>
  <c r="L6" i="17" s="1"/>
  <c r="M6" i="17" s="1"/>
  <c r="I41" i="13"/>
  <c r="J41" i="13"/>
  <c r="I42" i="13"/>
  <c r="J42" i="13" s="1"/>
  <c r="I43" i="13"/>
  <c r="J43" i="13" s="1"/>
  <c r="I44" i="13"/>
  <c r="K44" i="13" s="1"/>
  <c r="L44" i="13" s="1"/>
  <c r="I45" i="13"/>
  <c r="J45" i="13" s="1"/>
  <c r="F41" i="13"/>
  <c r="G41" i="13" s="1"/>
  <c r="F42" i="13"/>
  <c r="G42" i="13" s="1"/>
  <c r="F43" i="13"/>
  <c r="G43" i="13" s="1"/>
  <c r="F44" i="13"/>
  <c r="G44" i="13" s="1"/>
  <c r="F45" i="13"/>
  <c r="G45" i="13" s="1"/>
  <c r="I51" i="15"/>
  <c r="J51" i="15"/>
  <c r="I52" i="15"/>
  <c r="J52" i="15"/>
  <c r="I53" i="15"/>
  <c r="J53" i="15" s="1"/>
  <c r="I54" i="15"/>
  <c r="J54" i="15" s="1"/>
  <c r="H55" i="15"/>
  <c r="I55" i="15" s="1"/>
  <c r="F51" i="15"/>
  <c r="G51" i="15" s="1"/>
  <c r="F52" i="15"/>
  <c r="G52" i="15"/>
  <c r="F53" i="15"/>
  <c r="G53" i="15" s="1"/>
  <c r="F54" i="15"/>
  <c r="G54" i="15" s="1"/>
  <c r="F55" i="15"/>
  <c r="G55" i="15" s="1"/>
  <c r="E55" i="15"/>
  <c r="E54" i="15"/>
  <c r="E53" i="15"/>
  <c r="E52" i="15"/>
  <c r="E51" i="15"/>
  <c r="D61" i="15"/>
  <c r="E25" i="15"/>
  <c r="E26" i="15"/>
  <c r="E27" i="15"/>
  <c r="E28" i="15"/>
  <c r="E29" i="15"/>
  <c r="E30" i="15"/>
  <c r="E31" i="15"/>
  <c r="E32" i="15"/>
  <c r="K32" i="15" s="1"/>
  <c r="L32" i="15" s="1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24" i="15"/>
  <c r="E18" i="15"/>
  <c r="E19" i="15"/>
  <c r="E20" i="15"/>
  <c r="E21" i="15"/>
  <c r="E22" i="15"/>
  <c r="E23" i="15"/>
  <c r="E17" i="15"/>
  <c r="E11" i="15"/>
  <c r="E12" i="15"/>
  <c r="E13" i="15"/>
  <c r="E14" i="15"/>
  <c r="E15" i="15"/>
  <c r="E16" i="15"/>
  <c r="E10" i="15"/>
  <c r="E7" i="15"/>
  <c r="E8" i="15"/>
  <c r="E9" i="15"/>
  <c r="E6" i="15"/>
  <c r="I50" i="15"/>
  <c r="F50" i="15"/>
  <c r="G50" i="15" s="1"/>
  <c r="I49" i="15"/>
  <c r="J49" i="15" s="1"/>
  <c r="F49" i="15"/>
  <c r="G49" i="15"/>
  <c r="I48" i="15"/>
  <c r="J48" i="15"/>
  <c r="F48" i="15"/>
  <c r="G48" i="15" s="1"/>
  <c r="I47" i="15"/>
  <c r="F47" i="15"/>
  <c r="G47" i="15" s="1"/>
  <c r="I46" i="15"/>
  <c r="J46" i="15" s="1"/>
  <c r="F46" i="15"/>
  <c r="G46" i="15" s="1"/>
  <c r="I45" i="15"/>
  <c r="F45" i="15"/>
  <c r="G45" i="15" s="1"/>
  <c r="I44" i="15"/>
  <c r="J44" i="15" s="1"/>
  <c r="F44" i="15"/>
  <c r="G44" i="15" s="1"/>
  <c r="K44" i="15" s="1"/>
  <c r="L44" i="15" s="1"/>
  <c r="I43" i="15"/>
  <c r="J43" i="15" s="1"/>
  <c r="F43" i="15"/>
  <c r="G43" i="15" s="1"/>
  <c r="I42" i="15"/>
  <c r="J42" i="15" s="1"/>
  <c r="F42" i="15"/>
  <c r="G42" i="15" s="1"/>
  <c r="I41" i="15"/>
  <c r="J41" i="15" s="1"/>
  <c r="F41" i="15"/>
  <c r="G41" i="15"/>
  <c r="I40" i="15"/>
  <c r="J40" i="15" s="1"/>
  <c r="K40" i="15"/>
  <c r="L40" i="15" s="1"/>
  <c r="F40" i="15"/>
  <c r="G40" i="15" s="1"/>
  <c r="I39" i="15"/>
  <c r="K39" i="15" s="1"/>
  <c r="L39" i="15" s="1"/>
  <c r="G39" i="15"/>
  <c r="F39" i="15"/>
  <c r="I38" i="15"/>
  <c r="J38" i="15" s="1"/>
  <c r="F38" i="15"/>
  <c r="G38" i="15" s="1"/>
  <c r="I37" i="15"/>
  <c r="J37" i="15"/>
  <c r="F37" i="15"/>
  <c r="G37" i="15" s="1"/>
  <c r="I36" i="15"/>
  <c r="J36" i="15" s="1"/>
  <c r="F36" i="15"/>
  <c r="G36" i="15"/>
  <c r="I35" i="15"/>
  <c r="F35" i="15"/>
  <c r="G35" i="15" s="1"/>
  <c r="I34" i="15"/>
  <c r="J34" i="15" s="1"/>
  <c r="F34" i="15"/>
  <c r="G34" i="15"/>
  <c r="I33" i="15"/>
  <c r="J33" i="15" s="1"/>
  <c r="F33" i="15"/>
  <c r="G33" i="15" s="1"/>
  <c r="K33" i="15" s="1"/>
  <c r="L33" i="15" s="1"/>
  <c r="I32" i="15"/>
  <c r="J32" i="15"/>
  <c r="F32" i="15"/>
  <c r="G32" i="15" s="1"/>
  <c r="I31" i="15"/>
  <c r="J31" i="15"/>
  <c r="F31" i="15"/>
  <c r="G31" i="15" s="1"/>
  <c r="I30" i="15"/>
  <c r="J30" i="15"/>
  <c r="F30" i="15"/>
  <c r="G30" i="15" s="1"/>
  <c r="I29" i="15"/>
  <c r="J29" i="15" s="1"/>
  <c r="F29" i="15"/>
  <c r="G29" i="15" s="1"/>
  <c r="I28" i="15"/>
  <c r="J28" i="15" s="1"/>
  <c r="F28" i="15"/>
  <c r="G28" i="15" s="1"/>
  <c r="I27" i="15"/>
  <c r="J27" i="15" s="1"/>
  <c r="F27" i="15"/>
  <c r="G27" i="15"/>
  <c r="I26" i="15"/>
  <c r="J26" i="15" s="1"/>
  <c r="F26" i="15"/>
  <c r="G26" i="15"/>
  <c r="K26" i="15" s="1"/>
  <c r="L26" i="15" s="1"/>
  <c r="I25" i="15"/>
  <c r="F25" i="15"/>
  <c r="G25" i="15" s="1"/>
  <c r="I24" i="15"/>
  <c r="J24" i="15" s="1"/>
  <c r="F24" i="15"/>
  <c r="G24" i="15" s="1"/>
  <c r="I23" i="15"/>
  <c r="F23" i="15"/>
  <c r="G23" i="15" s="1"/>
  <c r="I22" i="15"/>
  <c r="J22" i="15"/>
  <c r="F22" i="15"/>
  <c r="G22" i="15"/>
  <c r="I21" i="15"/>
  <c r="J21" i="15"/>
  <c r="F21" i="15"/>
  <c r="G21" i="15" s="1"/>
  <c r="I20" i="15"/>
  <c r="J20" i="15" s="1"/>
  <c r="F20" i="15"/>
  <c r="G20" i="15" s="1"/>
  <c r="K20" i="15" s="1"/>
  <c r="L20" i="15" s="1"/>
  <c r="I19" i="15"/>
  <c r="K19" i="15" s="1"/>
  <c r="L19" i="15" s="1"/>
  <c r="F19" i="15"/>
  <c r="G19" i="15" s="1"/>
  <c r="I18" i="15"/>
  <c r="J18" i="15" s="1"/>
  <c r="F18" i="15"/>
  <c r="G18" i="15"/>
  <c r="K18" i="15" s="1"/>
  <c r="L18" i="15" s="1"/>
  <c r="I17" i="15"/>
  <c r="F17" i="15"/>
  <c r="G17" i="15" s="1"/>
  <c r="I16" i="15"/>
  <c r="J16" i="15" s="1"/>
  <c r="F16" i="15"/>
  <c r="G16" i="15" s="1"/>
  <c r="I15" i="15"/>
  <c r="K15" i="15" s="1"/>
  <c r="L15" i="15" s="1"/>
  <c r="F15" i="15"/>
  <c r="G15" i="15" s="1"/>
  <c r="I14" i="15"/>
  <c r="J14" i="15"/>
  <c r="F14" i="15"/>
  <c r="G14" i="15"/>
  <c r="I13" i="15"/>
  <c r="J13" i="15"/>
  <c r="F13" i="15"/>
  <c r="G13" i="15" s="1"/>
  <c r="K13" i="15" s="1"/>
  <c r="L13" i="15" s="1"/>
  <c r="I12" i="15"/>
  <c r="F12" i="15"/>
  <c r="G12" i="15" s="1"/>
  <c r="I11" i="15"/>
  <c r="K11" i="15" s="1"/>
  <c r="L11" i="15" s="1"/>
  <c r="F11" i="15"/>
  <c r="G11" i="15"/>
  <c r="I10" i="15"/>
  <c r="J10" i="15" s="1"/>
  <c r="F10" i="15"/>
  <c r="G10" i="15" s="1"/>
  <c r="K10" i="15" s="1"/>
  <c r="L10" i="15" s="1"/>
  <c r="I9" i="15"/>
  <c r="F9" i="15"/>
  <c r="G9" i="15"/>
  <c r="I8" i="15"/>
  <c r="J8" i="15"/>
  <c r="F8" i="15"/>
  <c r="G8" i="15" s="1"/>
  <c r="K8" i="15" s="1"/>
  <c r="L8" i="15" s="1"/>
  <c r="I7" i="15"/>
  <c r="J7" i="15" s="1"/>
  <c r="F7" i="15"/>
  <c r="G7" i="15" s="1"/>
  <c r="I6" i="15"/>
  <c r="J6" i="15" s="1"/>
  <c r="F6" i="15"/>
  <c r="G6" i="15" s="1"/>
  <c r="I15" i="13"/>
  <c r="J15" i="13"/>
  <c r="I16" i="13"/>
  <c r="J16" i="13" s="1"/>
  <c r="I17" i="13"/>
  <c r="J17" i="13" s="1"/>
  <c r="I18" i="13"/>
  <c r="K18" i="13" s="1"/>
  <c r="L18" i="13" s="1"/>
  <c r="I19" i="13"/>
  <c r="J19" i="13" s="1"/>
  <c r="I20" i="13"/>
  <c r="I21" i="13"/>
  <c r="J21" i="13"/>
  <c r="I22" i="13"/>
  <c r="J22" i="13"/>
  <c r="I23" i="13"/>
  <c r="J23" i="13"/>
  <c r="I24" i="13"/>
  <c r="J24" i="13" s="1"/>
  <c r="I25" i="13"/>
  <c r="J25" i="13"/>
  <c r="I26" i="13"/>
  <c r="I27" i="13"/>
  <c r="J27" i="13"/>
  <c r="I28" i="13"/>
  <c r="I29" i="13"/>
  <c r="J29" i="13" s="1"/>
  <c r="I30" i="13"/>
  <c r="J30" i="13"/>
  <c r="I31" i="13"/>
  <c r="J31" i="13" s="1"/>
  <c r="I32" i="13"/>
  <c r="J32" i="13" s="1"/>
  <c r="I33" i="13"/>
  <c r="K33" i="13" s="1"/>
  <c r="L33" i="13" s="1"/>
  <c r="J33" i="13"/>
  <c r="I34" i="13"/>
  <c r="J34" i="13"/>
  <c r="I35" i="13"/>
  <c r="K35" i="13" s="1"/>
  <c r="L35" i="13" s="1"/>
  <c r="J35" i="13"/>
  <c r="I36" i="13"/>
  <c r="I37" i="13"/>
  <c r="J37" i="13" s="1"/>
  <c r="I38" i="13"/>
  <c r="J38" i="13" s="1"/>
  <c r="I39" i="13"/>
  <c r="J39" i="13"/>
  <c r="I40" i="13"/>
  <c r="J40" i="13" s="1"/>
  <c r="J45" i="15"/>
  <c r="J39" i="15"/>
  <c r="F40" i="13"/>
  <c r="G40" i="13" s="1"/>
  <c r="F39" i="13"/>
  <c r="G39" i="13"/>
  <c r="K39" i="13" s="1"/>
  <c r="L39" i="13" s="1"/>
  <c r="F15" i="13"/>
  <c r="G15" i="13" s="1"/>
  <c r="K15" i="13" s="1"/>
  <c r="L15" i="13" s="1"/>
  <c r="F16" i="13"/>
  <c r="G16" i="13" s="1"/>
  <c r="F17" i="13"/>
  <c r="G17" i="13"/>
  <c r="F18" i="13"/>
  <c r="G18" i="13" s="1"/>
  <c r="F19" i="13"/>
  <c r="G19" i="13"/>
  <c r="K19" i="13" s="1"/>
  <c r="L19" i="13" s="1"/>
  <c r="F20" i="13"/>
  <c r="G20" i="13" s="1"/>
  <c r="F21" i="13"/>
  <c r="G21" i="13" s="1"/>
  <c r="F22" i="13"/>
  <c r="G22" i="13" s="1"/>
  <c r="K22" i="13" s="1"/>
  <c r="L22" i="13" s="1"/>
  <c r="F23" i="13"/>
  <c r="G23" i="13" s="1"/>
  <c r="K23" i="13" s="1"/>
  <c r="L23" i="13" s="1"/>
  <c r="F24" i="13"/>
  <c r="G24" i="13" s="1"/>
  <c r="K24" i="13" s="1"/>
  <c r="L24" i="13" s="1"/>
  <c r="F25" i="13"/>
  <c r="G25" i="13"/>
  <c r="K25" i="13" s="1"/>
  <c r="F26" i="13"/>
  <c r="G26" i="13" s="1"/>
  <c r="F27" i="13"/>
  <c r="G27" i="13"/>
  <c r="K27" i="13" s="1"/>
  <c r="L27" i="13" s="1"/>
  <c r="F28" i="13"/>
  <c r="G28" i="13"/>
  <c r="F29" i="13"/>
  <c r="G29" i="13" s="1"/>
  <c r="F30" i="13"/>
  <c r="G30" i="13" s="1"/>
  <c r="F31" i="13"/>
  <c r="G31" i="13" s="1"/>
  <c r="K31" i="13" s="1"/>
  <c r="L31" i="13" s="1"/>
  <c r="F32" i="13"/>
  <c r="G32" i="13"/>
  <c r="F33" i="13"/>
  <c r="G33" i="13" s="1"/>
  <c r="F34" i="13"/>
  <c r="G34" i="13" s="1"/>
  <c r="F35" i="13"/>
  <c r="G35" i="13" s="1"/>
  <c r="F36" i="13"/>
  <c r="G36" i="13" s="1"/>
  <c r="F37" i="13"/>
  <c r="G37" i="13" s="1"/>
  <c r="F38" i="13"/>
  <c r="G38" i="13" s="1"/>
  <c r="J14" i="13"/>
  <c r="F14" i="13"/>
  <c r="G14" i="13"/>
  <c r="F13" i="13"/>
  <c r="G13" i="13"/>
  <c r="J12" i="13"/>
  <c r="F12" i="13"/>
  <c r="G12" i="13"/>
  <c r="K12" i="13" s="1"/>
  <c r="L12" i="13" s="1"/>
  <c r="F11" i="13"/>
  <c r="G11" i="13" s="1"/>
  <c r="F10" i="13"/>
  <c r="G10" i="13" s="1"/>
  <c r="J9" i="13"/>
  <c r="F9" i="13"/>
  <c r="G9" i="13" s="1"/>
  <c r="K9" i="13" s="1"/>
  <c r="L9" i="13" s="1"/>
  <c r="J8" i="13"/>
  <c r="F8" i="13"/>
  <c r="G8" i="13"/>
  <c r="K8" i="13" s="1"/>
  <c r="L8" i="13" s="1"/>
  <c r="F7" i="13"/>
  <c r="G7" i="13" s="1"/>
  <c r="K7" i="13" s="1"/>
  <c r="L7" i="13" s="1"/>
  <c r="J6" i="13"/>
  <c r="F6" i="13"/>
  <c r="G6" i="13" s="1"/>
  <c r="K6" i="13" s="1"/>
  <c r="L6" i="13" s="1"/>
  <c r="M6" i="13" s="1"/>
  <c r="L25" i="13"/>
  <c r="K30" i="13"/>
  <c r="L30" i="13" s="1"/>
  <c r="K50" i="15"/>
  <c r="L50" i="15" s="1"/>
  <c r="J50" i="15"/>
  <c r="K41" i="15"/>
  <c r="L41" i="15" s="1"/>
  <c r="K21" i="15"/>
  <c r="L21" i="15" s="1"/>
  <c r="K7" i="15"/>
  <c r="L7" i="15" s="1"/>
  <c r="J11" i="15"/>
  <c r="J15" i="15"/>
  <c r="K16" i="15"/>
  <c r="L16" i="15" s="1"/>
  <c r="J19" i="15"/>
  <c r="J23" i="15"/>
  <c r="K23" i="15"/>
  <c r="L23" i="15" s="1"/>
  <c r="K24" i="15"/>
  <c r="L24" i="15" s="1"/>
  <c r="K12" i="15" l="1"/>
  <c r="L12" i="15" s="1"/>
  <c r="K26" i="13"/>
  <c r="L26" i="13" s="1"/>
  <c r="D62" i="15"/>
  <c r="E60" i="15" s="1"/>
  <c r="K46" i="15"/>
  <c r="L46" i="15" s="1"/>
  <c r="K13" i="13"/>
  <c r="L13" i="13" s="1"/>
  <c r="K22" i="15"/>
  <c r="L22" i="15" s="1"/>
  <c r="K39" i="18"/>
  <c r="L39" i="18" s="1"/>
  <c r="K22" i="21"/>
  <c r="L22" i="21" s="1"/>
  <c r="K69" i="21"/>
  <c r="L69" i="21" s="1"/>
  <c r="K63" i="21"/>
  <c r="L63" i="21" s="1"/>
  <c r="K37" i="13"/>
  <c r="L37" i="13" s="1"/>
  <c r="K38" i="15"/>
  <c r="L38" i="15" s="1"/>
  <c r="K28" i="15"/>
  <c r="L28" i="15" s="1"/>
  <c r="K40" i="13"/>
  <c r="L40" i="13" s="1"/>
  <c r="K11" i="13"/>
  <c r="L11" i="13" s="1"/>
  <c r="K14" i="13"/>
  <c r="L14" i="13" s="1"/>
  <c r="K17" i="13"/>
  <c r="L17" i="13" s="1"/>
  <c r="K6" i="15"/>
  <c r="L6" i="15" s="1"/>
  <c r="M6" i="15" s="1"/>
  <c r="K14" i="15"/>
  <c r="L14" i="15" s="1"/>
  <c r="K45" i="15"/>
  <c r="L45" i="15" s="1"/>
  <c r="K46" i="13"/>
  <c r="L46" i="13" s="1"/>
  <c r="K14" i="18"/>
  <c r="L14" i="18" s="1"/>
  <c r="K38" i="13"/>
  <c r="L38" i="13" s="1"/>
  <c r="J18" i="13"/>
  <c r="K34" i="15"/>
  <c r="L34" i="15" s="1"/>
  <c r="K42" i="15"/>
  <c r="L42" i="15" s="1"/>
  <c r="J44" i="13"/>
  <c r="K22" i="18"/>
  <c r="L22" i="18" s="1"/>
  <c r="J7" i="18"/>
  <c r="S42" i="18"/>
  <c r="J43" i="21"/>
  <c r="K39" i="21"/>
  <c r="L39" i="21" s="1"/>
  <c r="K36" i="21"/>
  <c r="L36" i="21" s="1"/>
  <c r="K6" i="18"/>
  <c r="L6" i="18" s="1"/>
  <c r="M6" i="18" s="1"/>
  <c r="K30" i="21"/>
  <c r="L30" i="21" s="1"/>
  <c r="K27" i="21"/>
  <c r="L27" i="21" s="1"/>
  <c r="K21" i="13"/>
  <c r="L21" i="13" s="1"/>
  <c r="J12" i="15"/>
  <c r="K47" i="13"/>
  <c r="L47" i="13" s="1"/>
  <c r="J51" i="13"/>
  <c r="K40" i="18"/>
  <c r="L40" i="18" s="1"/>
  <c r="K8" i="18"/>
  <c r="L8" i="18" s="1"/>
  <c r="K10" i="18"/>
  <c r="L10" i="18" s="1"/>
  <c r="J34" i="18"/>
  <c r="K51" i="18"/>
  <c r="L51" i="18" s="1"/>
  <c r="K44" i="21"/>
  <c r="L44" i="21" s="1"/>
  <c r="K15" i="21"/>
  <c r="L15" i="21" s="1"/>
  <c r="K12" i="21"/>
  <c r="L12" i="21" s="1"/>
  <c r="K55" i="21"/>
  <c r="L55" i="21" s="1"/>
  <c r="K48" i="15"/>
  <c r="L48" i="15" s="1"/>
  <c r="K52" i="15"/>
  <c r="L52" i="15" s="1"/>
  <c r="K42" i="13"/>
  <c r="L42" i="13" s="1"/>
  <c r="K31" i="18"/>
  <c r="L31" i="18" s="1"/>
  <c r="K49" i="15"/>
  <c r="L49" i="15" s="1"/>
  <c r="K10" i="13"/>
  <c r="L10" i="13" s="1"/>
  <c r="K29" i="13"/>
  <c r="L29" i="13" s="1"/>
  <c r="K29" i="15"/>
  <c r="L29" i="15" s="1"/>
  <c r="K31" i="15"/>
  <c r="L31" i="15" s="1"/>
  <c r="K28" i="18"/>
  <c r="L28" i="18" s="1"/>
  <c r="K50" i="18"/>
  <c r="L50" i="18" s="1"/>
  <c r="K30" i="18"/>
  <c r="L30" i="18" s="1"/>
  <c r="K55" i="18"/>
  <c r="L55" i="18" s="1"/>
  <c r="K46" i="21"/>
  <c r="L46" i="21" s="1"/>
  <c r="K14" i="21"/>
  <c r="L14" i="21" s="1"/>
  <c r="K36" i="15"/>
  <c r="L36" i="15" s="1"/>
  <c r="K16" i="13"/>
  <c r="L16" i="13" s="1"/>
  <c r="K27" i="15"/>
  <c r="L27" i="15" s="1"/>
  <c r="K9" i="18"/>
  <c r="L9" i="18" s="1"/>
  <c r="K21" i="18"/>
  <c r="L21" i="18" s="1"/>
  <c r="K41" i="18"/>
  <c r="L41" i="18" s="1"/>
  <c r="K44" i="18"/>
  <c r="L44" i="18" s="1"/>
  <c r="K53" i="18"/>
  <c r="L53" i="18" s="1"/>
  <c r="K28" i="21"/>
  <c r="L28" i="21" s="1"/>
  <c r="K58" i="21"/>
  <c r="L58" i="21" s="1"/>
  <c r="M51" i="21"/>
  <c r="M52" i="21" s="1"/>
  <c r="N50" i="21"/>
  <c r="K49" i="21"/>
  <c r="L49" i="21" s="1"/>
  <c r="K41" i="21"/>
  <c r="L41" i="21" s="1"/>
  <c r="K33" i="21"/>
  <c r="L33" i="21" s="1"/>
  <c r="K25" i="21"/>
  <c r="L25" i="21" s="1"/>
  <c r="K17" i="21"/>
  <c r="L17" i="21" s="1"/>
  <c r="K9" i="21"/>
  <c r="L9" i="21" s="1"/>
  <c r="K68" i="21"/>
  <c r="L68" i="21" s="1"/>
  <c r="J55" i="21"/>
  <c r="K53" i="21"/>
  <c r="L53" i="21" s="1"/>
  <c r="K45" i="21"/>
  <c r="L45" i="21" s="1"/>
  <c r="K37" i="21"/>
  <c r="L37" i="21" s="1"/>
  <c r="K29" i="21"/>
  <c r="L29" i="21" s="1"/>
  <c r="K21" i="21"/>
  <c r="L21" i="21" s="1"/>
  <c r="K13" i="21"/>
  <c r="L13" i="21" s="1"/>
  <c r="K61" i="21"/>
  <c r="L61" i="21" s="1"/>
  <c r="M111" i="19"/>
  <c r="K55" i="19"/>
  <c r="L55" i="19" s="1"/>
  <c r="K16" i="19"/>
  <c r="L16" i="19" s="1"/>
  <c r="K48" i="19"/>
  <c r="L48" i="19" s="1"/>
  <c r="K29" i="19"/>
  <c r="L29" i="19" s="1"/>
  <c r="K25" i="19"/>
  <c r="L25" i="19" s="1"/>
  <c r="K52" i="19"/>
  <c r="L52" i="19" s="1"/>
  <c r="K51" i="19"/>
  <c r="L51" i="19" s="1"/>
  <c r="M51" i="19" s="1"/>
  <c r="N51" i="19" s="1"/>
  <c r="K31" i="19"/>
  <c r="L31" i="19" s="1"/>
  <c r="K41" i="19"/>
  <c r="L41" i="19" s="1"/>
  <c r="K14" i="19"/>
  <c r="L14" i="19" s="1"/>
  <c r="K57" i="19"/>
  <c r="L57" i="19" s="1"/>
  <c r="K19" i="19"/>
  <c r="L19" i="19" s="1"/>
  <c r="K7" i="19"/>
  <c r="K32" i="19"/>
  <c r="L32" i="19" s="1"/>
  <c r="J32" i="19"/>
  <c r="K69" i="19"/>
  <c r="L69" i="19" s="1"/>
  <c r="K65" i="19"/>
  <c r="L65" i="19" s="1"/>
  <c r="K71" i="19"/>
  <c r="L71" i="19" s="1"/>
  <c r="K39" i="19"/>
  <c r="L39" i="19" s="1"/>
  <c r="J65" i="19"/>
  <c r="K42" i="19"/>
  <c r="L42" i="19" s="1"/>
  <c r="K72" i="19"/>
  <c r="L72" i="19" s="1"/>
  <c r="K68" i="19"/>
  <c r="L68" i="19" s="1"/>
  <c r="K23" i="19"/>
  <c r="L23" i="19" s="1"/>
  <c r="K10" i="19"/>
  <c r="L10" i="19" s="1"/>
  <c r="J71" i="19"/>
  <c r="K66" i="19"/>
  <c r="L66" i="19" s="1"/>
  <c r="K59" i="19"/>
  <c r="L59" i="19" s="1"/>
  <c r="K50" i="19"/>
  <c r="L50" i="19" s="1"/>
  <c r="K45" i="19"/>
  <c r="L45" i="19" s="1"/>
  <c r="K28" i="19"/>
  <c r="L28" i="19" s="1"/>
  <c r="K44" i="19"/>
  <c r="L44" i="19" s="1"/>
  <c r="K37" i="19"/>
  <c r="L37" i="19" s="1"/>
  <c r="K53" i="19"/>
  <c r="L53" i="19" s="1"/>
  <c r="K22" i="19"/>
  <c r="L22" i="19" s="1"/>
  <c r="K13" i="19"/>
  <c r="L13" i="19" s="1"/>
  <c r="K64" i="19"/>
  <c r="L64" i="19" s="1"/>
  <c r="K54" i="19"/>
  <c r="L54" i="19" s="1"/>
  <c r="K15" i="19"/>
  <c r="L15" i="19" s="1"/>
  <c r="K9" i="19"/>
  <c r="L9" i="19" s="1"/>
  <c r="K63" i="19"/>
  <c r="L63" i="19" s="1"/>
  <c r="K20" i="19"/>
  <c r="L20" i="19" s="1"/>
  <c r="K49" i="19"/>
  <c r="L49" i="19" s="1"/>
  <c r="K43" i="19"/>
  <c r="L43" i="19" s="1"/>
  <c r="K33" i="19"/>
  <c r="L33" i="19" s="1"/>
  <c r="K21" i="19"/>
  <c r="L21" i="19" s="1"/>
  <c r="K12" i="19"/>
  <c r="L12" i="19" s="1"/>
  <c r="K56" i="19"/>
  <c r="L56" i="19" s="1"/>
  <c r="J69" i="19"/>
  <c r="K46" i="19"/>
  <c r="L46" i="19" s="1"/>
  <c r="K30" i="19"/>
  <c r="L30" i="19" s="1"/>
  <c r="K27" i="19"/>
  <c r="L27" i="19" s="1"/>
  <c r="K17" i="19"/>
  <c r="L17" i="19" s="1"/>
  <c r="K62" i="19"/>
  <c r="L62" i="19" s="1"/>
  <c r="N6" i="15"/>
  <c r="M7" i="15"/>
  <c r="M7" i="13"/>
  <c r="N6" i="13"/>
  <c r="K32" i="13"/>
  <c r="L32" i="13" s="1"/>
  <c r="K54" i="15"/>
  <c r="L54" i="15" s="1"/>
  <c r="K36" i="18"/>
  <c r="L36" i="18" s="1"/>
  <c r="J61" i="19"/>
  <c r="K61" i="19"/>
  <c r="L61" i="19" s="1"/>
  <c r="J28" i="13"/>
  <c r="K28" i="13"/>
  <c r="L28" i="13" s="1"/>
  <c r="K35" i="15"/>
  <c r="L35" i="15" s="1"/>
  <c r="J35" i="15"/>
  <c r="K43" i="15"/>
  <c r="L43" i="15" s="1"/>
  <c r="K47" i="15"/>
  <c r="L47" i="15" s="1"/>
  <c r="K56" i="13"/>
  <c r="L56" i="13" s="1"/>
  <c r="J56" i="13"/>
  <c r="J19" i="18"/>
  <c r="K19" i="18"/>
  <c r="L19" i="18" s="1"/>
  <c r="J36" i="13"/>
  <c r="K36" i="13"/>
  <c r="L36" i="13" s="1"/>
  <c r="J26" i="13"/>
  <c r="K9" i="15"/>
  <c r="L9" i="15" s="1"/>
  <c r="J9" i="15"/>
  <c r="K41" i="13"/>
  <c r="L41" i="13" s="1"/>
  <c r="J58" i="13"/>
  <c r="K58" i="13"/>
  <c r="L58" i="13" s="1"/>
  <c r="J26" i="19"/>
  <c r="K26" i="19"/>
  <c r="L26" i="19" s="1"/>
  <c r="K17" i="15"/>
  <c r="L17" i="15" s="1"/>
  <c r="J17" i="15"/>
  <c r="K51" i="15"/>
  <c r="L51" i="15" s="1"/>
  <c r="J38" i="18"/>
  <c r="K38" i="18"/>
  <c r="L38" i="18" s="1"/>
  <c r="K25" i="15"/>
  <c r="L25" i="15" s="1"/>
  <c r="J25" i="15"/>
  <c r="J55" i="15"/>
  <c r="K55" i="15"/>
  <c r="L55" i="15" s="1"/>
  <c r="K45" i="13"/>
  <c r="L45" i="13" s="1"/>
  <c r="N6" i="17"/>
  <c r="K34" i="13"/>
  <c r="L34" i="13" s="1"/>
  <c r="J20" i="13"/>
  <c r="K20" i="13"/>
  <c r="L20" i="13" s="1"/>
  <c r="K30" i="15"/>
  <c r="L30" i="15" s="1"/>
  <c r="K37" i="15"/>
  <c r="L37" i="15" s="1"/>
  <c r="N6" i="18"/>
  <c r="M7" i="18"/>
  <c r="J27" i="18"/>
  <c r="K27" i="18"/>
  <c r="L27" i="18" s="1"/>
  <c r="K7" i="17"/>
  <c r="L7" i="17" s="1"/>
  <c r="M7" i="17" s="1"/>
  <c r="N7" i="17" s="1"/>
  <c r="K29" i="18"/>
  <c r="L29" i="18" s="1"/>
  <c r="J10" i="18"/>
  <c r="K47" i="19"/>
  <c r="L47" i="19" s="1"/>
  <c r="K35" i="19"/>
  <c r="L35" i="19" s="1"/>
  <c r="K24" i="19"/>
  <c r="L24" i="19" s="1"/>
  <c r="K53" i="15"/>
  <c r="L53" i="15" s="1"/>
  <c r="K49" i="13"/>
  <c r="L49" i="13" s="1"/>
  <c r="K16" i="18"/>
  <c r="L16" i="18" s="1"/>
  <c r="J16" i="18"/>
  <c r="K38" i="19"/>
  <c r="L38" i="19" s="1"/>
  <c r="K11" i="19"/>
  <c r="L11" i="19" s="1"/>
  <c r="M53" i="21"/>
  <c r="N52" i="21"/>
  <c r="J34" i="19"/>
  <c r="K34" i="19"/>
  <c r="L34" i="19" s="1"/>
  <c r="N51" i="21"/>
  <c r="J67" i="19"/>
  <c r="K67" i="19"/>
  <c r="L67" i="19" s="1"/>
  <c r="J47" i="15"/>
  <c r="K50" i="13"/>
  <c r="L50" i="13" s="1"/>
  <c r="K23" i="18"/>
  <c r="L23" i="18" s="1"/>
  <c r="K46" i="18"/>
  <c r="L46" i="18" s="1"/>
  <c r="K43" i="13"/>
  <c r="L43" i="13" s="1"/>
  <c r="N6" i="21"/>
  <c r="M7" i="21"/>
  <c r="K65" i="21"/>
  <c r="L65" i="21" s="1"/>
  <c r="K57" i="21"/>
  <c r="L57" i="21" s="1"/>
  <c r="K36" i="19"/>
  <c r="L36" i="19" s="1"/>
  <c r="J18" i="19"/>
  <c r="K18" i="19"/>
  <c r="L18" i="19" s="1"/>
  <c r="K40" i="19"/>
  <c r="L40" i="19" s="1"/>
  <c r="K8" i="19"/>
  <c r="L8" i="19" s="1"/>
  <c r="K60" i="19"/>
  <c r="L60" i="19" s="1"/>
  <c r="K58" i="19"/>
  <c r="L58" i="19" s="1"/>
  <c r="K70" i="19"/>
  <c r="L70" i="19" s="1"/>
  <c r="E61" i="15" l="1"/>
  <c r="E62" i="15" s="1"/>
  <c r="L7" i="19"/>
  <c r="M7" i="19" s="1"/>
  <c r="N111" i="19"/>
  <c r="M52" i="19"/>
  <c r="N52" i="19" s="1"/>
  <c r="N53" i="21"/>
  <c r="M54" i="21"/>
  <c r="M8" i="18"/>
  <c r="N7" i="18"/>
  <c r="N7" i="21"/>
  <c r="M8" i="21"/>
  <c r="M8" i="13"/>
  <c r="N7" i="13"/>
  <c r="N7" i="15"/>
  <c r="M8" i="15"/>
  <c r="N7" i="19" l="1"/>
  <c r="M8" i="19"/>
  <c r="M9" i="19" s="1"/>
  <c r="M10" i="19" s="1"/>
  <c r="M53" i="19"/>
  <c r="M9" i="21"/>
  <c r="N8" i="21"/>
  <c r="N8" i="15"/>
  <c r="M9" i="15"/>
  <c r="N8" i="13"/>
  <c r="M9" i="13"/>
  <c r="N8" i="18"/>
  <c r="M9" i="18"/>
  <c r="M55" i="21"/>
  <c r="N54" i="21"/>
  <c r="N8" i="19" l="1"/>
  <c r="N9" i="19"/>
  <c r="N53" i="19"/>
  <c r="M54" i="19"/>
  <c r="N9" i="13"/>
  <c r="M10" i="13"/>
  <c r="M10" i="15"/>
  <c r="N9" i="15"/>
  <c r="M56" i="21"/>
  <c r="N55" i="21"/>
  <c r="M10" i="18"/>
  <c r="N9" i="18"/>
  <c r="N9" i="21"/>
  <c r="M10" i="21"/>
  <c r="M11" i="19"/>
  <c r="N10" i="19"/>
  <c r="M55" i="19" l="1"/>
  <c r="N54" i="19"/>
  <c r="N10" i="21"/>
  <c r="M11" i="21"/>
  <c r="M57" i="21"/>
  <c r="N56" i="21"/>
  <c r="M11" i="18"/>
  <c r="N10" i="18"/>
  <c r="N10" i="15"/>
  <c r="M11" i="15"/>
  <c r="N10" i="13"/>
  <c r="M11" i="13"/>
  <c r="M12" i="19"/>
  <c r="N11" i="19"/>
  <c r="M56" i="19" l="1"/>
  <c r="N55" i="19"/>
  <c r="M12" i="13"/>
  <c r="N11" i="13"/>
  <c r="N11" i="15"/>
  <c r="M12" i="15"/>
  <c r="M12" i="18"/>
  <c r="N11" i="18"/>
  <c r="N57" i="21"/>
  <c r="M58" i="21"/>
  <c r="N11" i="21"/>
  <c r="M12" i="21"/>
  <c r="M13" i="19"/>
  <c r="N12" i="19"/>
  <c r="N56" i="19" l="1"/>
  <c r="M57" i="19"/>
  <c r="M13" i="21"/>
  <c r="N12" i="21"/>
  <c r="N12" i="15"/>
  <c r="M13" i="15"/>
  <c r="M13" i="18"/>
  <c r="N12" i="18"/>
  <c r="M59" i="21"/>
  <c r="N58" i="21"/>
  <c r="M13" i="13"/>
  <c r="N12" i="13"/>
  <c r="M14" i="19"/>
  <c r="N13" i="19"/>
  <c r="M58" i="19" l="1"/>
  <c r="N57" i="19"/>
  <c r="M14" i="18"/>
  <c r="N13" i="18"/>
  <c r="M60" i="21"/>
  <c r="N59" i="21"/>
  <c r="N13" i="13"/>
  <c r="M14" i="13"/>
  <c r="N13" i="15"/>
  <c r="M14" i="15"/>
  <c r="N13" i="21"/>
  <c r="M14" i="21"/>
  <c r="M15" i="19"/>
  <c r="N14" i="19"/>
  <c r="M59" i="19" l="1"/>
  <c r="N58" i="19"/>
  <c r="N14" i="21"/>
  <c r="M15" i="21"/>
  <c r="M61" i="21"/>
  <c r="N60" i="21"/>
  <c r="M15" i="13"/>
  <c r="N14" i="13"/>
  <c r="N14" i="15"/>
  <c r="M15" i="15"/>
  <c r="M15" i="18"/>
  <c r="N14" i="18"/>
  <c r="M16" i="19"/>
  <c r="N15" i="19"/>
  <c r="N59" i="19" l="1"/>
  <c r="M60" i="19"/>
  <c r="M16" i="13"/>
  <c r="N15" i="13"/>
  <c r="N61" i="21"/>
  <c r="M62" i="21"/>
  <c r="N15" i="18"/>
  <c r="M16" i="18"/>
  <c r="N15" i="15"/>
  <c r="M16" i="15"/>
  <c r="N15" i="21"/>
  <c r="M16" i="21"/>
  <c r="M17" i="19"/>
  <c r="N16" i="19"/>
  <c r="M61" i="19" l="1"/>
  <c r="N60" i="19"/>
  <c r="N16" i="15"/>
  <c r="M17" i="15"/>
  <c r="M17" i="18"/>
  <c r="N16" i="18"/>
  <c r="M63" i="21"/>
  <c r="N62" i="21"/>
  <c r="M17" i="21"/>
  <c r="N16" i="21"/>
  <c r="N16" i="13"/>
  <c r="M17" i="13"/>
  <c r="M18" i="19"/>
  <c r="N17" i="19"/>
  <c r="M62" i="19" l="1"/>
  <c r="N61" i="19"/>
  <c r="N63" i="21"/>
  <c r="M64" i="21"/>
  <c r="M18" i="18"/>
  <c r="N17" i="18"/>
  <c r="N17" i="13"/>
  <c r="M18" i="13"/>
  <c r="N17" i="21"/>
  <c r="M18" i="21"/>
  <c r="M18" i="15"/>
  <c r="N17" i="15"/>
  <c r="M19" i="19"/>
  <c r="N18" i="19"/>
  <c r="M63" i="19" l="1"/>
  <c r="N62" i="19"/>
  <c r="N18" i="18"/>
  <c r="M19" i="18"/>
  <c r="M19" i="13"/>
  <c r="N18" i="13"/>
  <c r="M19" i="15"/>
  <c r="N18" i="15"/>
  <c r="M65" i="21"/>
  <c r="N64" i="21"/>
  <c r="N18" i="21"/>
  <c r="M19" i="21"/>
  <c r="M20" i="19"/>
  <c r="N19" i="19"/>
  <c r="M64" i="19" l="1"/>
  <c r="N63" i="19"/>
  <c r="N19" i="15"/>
  <c r="M20" i="15"/>
  <c r="N19" i="21"/>
  <c r="M20" i="21"/>
  <c r="M20" i="13"/>
  <c r="N19" i="13"/>
  <c r="N19" i="18"/>
  <c r="M20" i="18"/>
  <c r="N65" i="21"/>
  <c r="M66" i="21"/>
  <c r="M21" i="19"/>
  <c r="N20" i="19"/>
  <c r="M65" i="19" l="1"/>
  <c r="N64" i="19"/>
  <c r="M21" i="21"/>
  <c r="N20" i="21"/>
  <c r="N20" i="13"/>
  <c r="M21" i="13"/>
  <c r="M67" i="21"/>
  <c r="N66" i="21"/>
  <c r="N20" i="18"/>
  <c r="M21" i="18"/>
  <c r="N20" i="15"/>
  <c r="M21" i="15"/>
  <c r="M22" i="19"/>
  <c r="N21" i="19"/>
  <c r="M66" i="19" l="1"/>
  <c r="N65" i="19"/>
  <c r="N21" i="18"/>
  <c r="M22" i="18"/>
  <c r="N21" i="15"/>
  <c r="M22" i="15"/>
  <c r="M68" i="21"/>
  <c r="N67" i="21"/>
  <c r="N21" i="13"/>
  <c r="M22" i="13"/>
  <c r="N21" i="21"/>
  <c r="M22" i="21"/>
  <c r="M23" i="19"/>
  <c r="N22" i="19"/>
  <c r="M67" i="19" l="1"/>
  <c r="N66" i="19"/>
  <c r="M23" i="13"/>
  <c r="N22" i="13"/>
  <c r="N22" i="21"/>
  <c r="M23" i="21"/>
  <c r="M69" i="21"/>
  <c r="N68" i="21"/>
  <c r="M23" i="15"/>
  <c r="N22" i="15"/>
  <c r="N22" i="18"/>
  <c r="M23" i="18"/>
  <c r="M24" i="19"/>
  <c r="N23" i="19"/>
  <c r="M68" i="19" l="1"/>
  <c r="N67" i="19"/>
  <c r="N69" i="21"/>
  <c r="M70" i="21"/>
  <c r="N23" i="21"/>
  <c r="M24" i="21"/>
  <c r="N23" i="18"/>
  <c r="M24" i="18"/>
  <c r="N23" i="15"/>
  <c r="M24" i="15"/>
  <c r="M24" i="13"/>
  <c r="N23" i="13"/>
  <c r="M25" i="19"/>
  <c r="N24" i="19"/>
  <c r="M69" i="19" l="1"/>
  <c r="N68" i="19"/>
  <c r="M25" i="21"/>
  <c r="N24" i="21"/>
  <c r="N24" i="18"/>
  <c r="M25" i="18"/>
  <c r="N24" i="13"/>
  <c r="M25" i="13"/>
  <c r="N24" i="15"/>
  <c r="M25" i="15"/>
  <c r="M71" i="21"/>
  <c r="N70" i="21"/>
  <c r="M26" i="19"/>
  <c r="N25" i="19"/>
  <c r="M70" i="19" l="1"/>
  <c r="N69" i="19"/>
  <c r="N25" i="13"/>
  <c r="M26" i="13"/>
  <c r="E83" i="21"/>
  <c r="E84" i="21" s="1"/>
  <c r="E86" i="21" s="1"/>
  <c r="N71" i="21"/>
  <c r="M26" i="15"/>
  <c r="N25" i="15"/>
  <c r="N25" i="18"/>
  <c r="M26" i="18"/>
  <c r="N25" i="21"/>
  <c r="M26" i="21"/>
  <c r="M27" i="19"/>
  <c r="N26" i="19"/>
  <c r="M71" i="19" l="1"/>
  <c r="N70" i="19"/>
  <c r="N26" i="15"/>
  <c r="M27" i="15"/>
  <c r="N26" i="21"/>
  <c r="M27" i="21"/>
  <c r="N26" i="18"/>
  <c r="M27" i="18"/>
  <c r="M27" i="13"/>
  <c r="N26" i="13"/>
  <c r="M28" i="19"/>
  <c r="N27" i="19"/>
  <c r="M72" i="19" l="1"/>
  <c r="E95" i="19" s="1"/>
  <c r="N71" i="19"/>
  <c r="M28" i="13"/>
  <c r="N27" i="13"/>
  <c r="N27" i="18"/>
  <c r="M28" i="18"/>
  <c r="N27" i="21"/>
  <c r="M28" i="21"/>
  <c r="N27" i="15"/>
  <c r="M28" i="15"/>
  <c r="M29" i="19"/>
  <c r="N28" i="19"/>
  <c r="N72" i="19" l="1"/>
  <c r="E102" i="19" s="1"/>
  <c r="N28" i="18"/>
  <c r="M29" i="18"/>
  <c r="N28" i="15"/>
  <c r="M29" i="15"/>
  <c r="M29" i="21"/>
  <c r="N28" i="21"/>
  <c r="N28" i="13"/>
  <c r="M29" i="13"/>
  <c r="M30" i="19"/>
  <c r="N29" i="19"/>
  <c r="E103" i="19" l="1"/>
  <c r="E96" i="19"/>
  <c r="N29" i="21"/>
  <c r="M30" i="21"/>
  <c r="N29" i="13"/>
  <c r="M30" i="13"/>
  <c r="M30" i="15"/>
  <c r="N29" i="15"/>
  <c r="M30" i="18"/>
  <c r="N29" i="18"/>
  <c r="N30" i="19"/>
  <c r="M31" i="19"/>
  <c r="M31" i="13" l="1"/>
  <c r="N30" i="13"/>
  <c r="N30" i="21"/>
  <c r="M31" i="21"/>
  <c r="N30" i="15"/>
  <c r="M31" i="15"/>
  <c r="N30" i="18"/>
  <c r="M31" i="18"/>
  <c r="M32" i="19"/>
  <c r="N31" i="19"/>
  <c r="N31" i="21" l="1"/>
  <c r="M32" i="21"/>
  <c r="N31" i="18"/>
  <c r="M32" i="18"/>
  <c r="N31" i="15"/>
  <c r="M32" i="15"/>
  <c r="M32" i="13"/>
  <c r="N31" i="13"/>
  <c r="M33" i="19"/>
  <c r="N32" i="19"/>
  <c r="N32" i="13" l="1"/>
  <c r="M33" i="13"/>
  <c r="N32" i="15"/>
  <c r="M33" i="15"/>
  <c r="M33" i="18"/>
  <c r="N32" i="18"/>
  <c r="M33" i="21"/>
  <c r="N32" i="21"/>
  <c r="M34" i="19"/>
  <c r="N33" i="19"/>
  <c r="N33" i="21" l="1"/>
  <c r="M34" i="21"/>
  <c r="M34" i="18"/>
  <c r="N33" i="18"/>
  <c r="M34" i="15"/>
  <c r="N33" i="15"/>
  <c r="N33" i="13"/>
  <c r="M34" i="13"/>
  <c r="N34" i="19"/>
  <c r="M35" i="19"/>
  <c r="M35" i="15" l="1"/>
  <c r="N34" i="15"/>
  <c r="M35" i="18"/>
  <c r="N34" i="18"/>
  <c r="N34" i="13"/>
  <c r="M35" i="13"/>
  <c r="N34" i="21"/>
  <c r="M35" i="21"/>
  <c r="M36" i="19"/>
  <c r="N35" i="19"/>
  <c r="M36" i="13" l="1"/>
  <c r="N35" i="13"/>
  <c r="N35" i="18"/>
  <c r="M36" i="18"/>
  <c r="N35" i="15"/>
  <c r="M36" i="15"/>
  <c r="N35" i="21"/>
  <c r="M36" i="21"/>
  <c r="M37" i="19"/>
  <c r="N36" i="19"/>
  <c r="M37" i="21" l="1"/>
  <c r="N36" i="21"/>
  <c r="N36" i="15"/>
  <c r="M37" i="15"/>
  <c r="M37" i="18"/>
  <c r="N36" i="18"/>
  <c r="N36" i="13"/>
  <c r="M37" i="13"/>
  <c r="M38" i="19"/>
  <c r="N37" i="19"/>
  <c r="M38" i="18" l="1"/>
  <c r="N37" i="18"/>
  <c r="M38" i="15"/>
  <c r="N37" i="15"/>
  <c r="M38" i="13"/>
  <c r="N37" i="13"/>
  <c r="N37" i="21"/>
  <c r="M38" i="21"/>
  <c r="N38" i="19"/>
  <c r="M39" i="19"/>
  <c r="N38" i="13" l="1"/>
  <c r="M39" i="13"/>
  <c r="M39" i="15"/>
  <c r="N38" i="15"/>
  <c r="N38" i="21"/>
  <c r="M39" i="21"/>
  <c r="N38" i="18"/>
  <c r="M39" i="18"/>
  <c r="M40" i="19"/>
  <c r="N39" i="19"/>
  <c r="N39" i="21" l="1"/>
  <c r="M40" i="21"/>
  <c r="N39" i="15"/>
  <c r="M40" i="15"/>
  <c r="N39" i="18"/>
  <c r="M40" i="18"/>
  <c r="M40" i="13"/>
  <c r="N39" i="13"/>
  <c r="M41" i="19"/>
  <c r="N40" i="19"/>
  <c r="M41" i="15" l="1"/>
  <c r="N40" i="15"/>
  <c r="N40" i="18"/>
  <c r="M41" i="18"/>
  <c r="M41" i="21"/>
  <c r="N40" i="21"/>
  <c r="N40" i="13"/>
  <c r="M41" i="13"/>
  <c r="M42" i="19"/>
  <c r="N41" i="19"/>
  <c r="N41" i="21" l="1"/>
  <c r="M42" i="21"/>
  <c r="N41" i="18"/>
  <c r="M42" i="18"/>
  <c r="M42" i="13"/>
  <c r="N41" i="13"/>
  <c r="N41" i="15"/>
  <c r="M42" i="15"/>
  <c r="N42" i="19"/>
  <c r="M43" i="19"/>
  <c r="M43" i="18" l="1"/>
  <c r="N42" i="18"/>
  <c r="N42" i="21"/>
  <c r="M43" i="21"/>
  <c r="M43" i="15"/>
  <c r="N42" i="15"/>
  <c r="M43" i="13"/>
  <c r="N42" i="13"/>
  <c r="M44" i="19"/>
  <c r="N43" i="19"/>
  <c r="M44" i="13" l="1"/>
  <c r="N43" i="13"/>
  <c r="N43" i="21"/>
  <c r="M44" i="21"/>
  <c r="M44" i="15"/>
  <c r="N43" i="15"/>
  <c r="M44" i="18"/>
  <c r="N43" i="18"/>
  <c r="N44" i="19"/>
  <c r="M45" i="19"/>
  <c r="N44" i="15" l="1"/>
  <c r="M45" i="15"/>
  <c r="M45" i="21"/>
  <c r="N44" i="21"/>
  <c r="M45" i="18"/>
  <c r="N44" i="18"/>
  <c r="N44" i="13"/>
  <c r="M45" i="13"/>
  <c r="M46" i="19"/>
  <c r="N45" i="19"/>
  <c r="M46" i="18" l="1"/>
  <c r="N45" i="18"/>
  <c r="M46" i="13"/>
  <c r="N45" i="13"/>
  <c r="N45" i="21"/>
  <c r="M46" i="21"/>
  <c r="N45" i="15"/>
  <c r="M46" i="15"/>
  <c r="N46" i="19"/>
  <c r="M47" i="19"/>
  <c r="M47" i="15" l="1"/>
  <c r="N46" i="15"/>
  <c r="N46" i="21"/>
  <c r="M47" i="21"/>
  <c r="N46" i="13"/>
  <c r="M47" i="13"/>
  <c r="M47" i="18"/>
  <c r="N46" i="18"/>
  <c r="M48" i="19"/>
  <c r="N47" i="19"/>
  <c r="M48" i="13" l="1"/>
  <c r="N47" i="13"/>
  <c r="N47" i="21"/>
  <c r="M48" i="21"/>
  <c r="N47" i="18"/>
  <c r="M48" i="18"/>
  <c r="N47" i="15"/>
  <c r="M48" i="15"/>
  <c r="M49" i="19"/>
  <c r="N48" i="19"/>
  <c r="N48" i="18" l="1"/>
  <c r="M49" i="18"/>
  <c r="M49" i="21"/>
  <c r="N49" i="21" s="1"/>
  <c r="E77" i="21" s="1"/>
  <c r="E78" i="21" s="1"/>
  <c r="N48" i="21"/>
  <c r="M49" i="15"/>
  <c r="N48" i="15"/>
  <c r="N48" i="13"/>
  <c r="M49" i="13"/>
  <c r="N49" i="19"/>
  <c r="M50" i="19"/>
  <c r="N50" i="19" l="1"/>
  <c r="N49" i="15"/>
  <c r="M50" i="15"/>
  <c r="M50" i="13"/>
  <c r="N49" i="13"/>
  <c r="M50" i="18"/>
  <c r="N49" i="18"/>
  <c r="E90" i="19" l="1"/>
  <c r="E91" i="19" s="1"/>
  <c r="N50" i="13"/>
  <c r="M51" i="13"/>
  <c r="N50" i="15"/>
  <c r="M51" i="15"/>
  <c r="M51" i="18"/>
  <c r="N50" i="18"/>
  <c r="N51" i="18" l="1"/>
  <c r="M52" i="18"/>
  <c r="M52" i="15"/>
  <c r="N51" i="15"/>
  <c r="D65" i="15"/>
  <c r="D66" i="15" s="1"/>
  <c r="M52" i="13"/>
  <c r="N51" i="13"/>
  <c r="N52" i="15" l="1"/>
  <c r="M53" i="15"/>
  <c r="M53" i="18"/>
  <c r="N52" i="18"/>
  <c r="N52" i="13"/>
  <c r="M53" i="13"/>
  <c r="N53" i="13" l="1"/>
  <c r="M54" i="13"/>
  <c r="M54" i="18"/>
  <c r="N53" i="18"/>
  <c r="M54" i="15"/>
  <c r="N53" i="15"/>
  <c r="M55" i="15" l="1"/>
  <c r="N55" i="15" s="1"/>
  <c r="N54" i="15"/>
  <c r="M55" i="18"/>
  <c r="N54" i="18"/>
  <c r="N54" i="13"/>
  <c r="M55" i="13"/>
  <c r="M56" i="13" l="1"/>
  <c r="N55" i="13"/>
  <c r="N55" i="18"/>
  <c r="M56" i="18"/>
  <c r="M57" i="18" l="1"/>
  <c r="N56" i="18"/>
  <c r="N56" i="13"/>
  <c r="M57" i="13"/>
  <c r="N57" i="13" l="1"/>
  <c r="M58" i="13"/>
  <c r="N58" i="13" s="1"/>
  <c r="Q44" i="13" s="1"/>
  <c r="M58" i="18"/>
  <c r="N58" i="18" s="1"/>
  <c r="Q44" i="18" s="1"/>
  <c r="N57" i="18"/>
</calcChain>
</file>

<file path=xl/sharedStrings.xml><?xml version="1.0" encoding="utf-8"?>
<sst xmlns="http://schemas.openxmlformats.org/spreadsheetml/2006/main" count="148" uniqueCount="58">
  <si>
    <t>Desde</t>
  </si>
  <si>
    <t>Hasta</t>
  </si>
  <si>
    <t>Capital</t>
  </si>
  <si>
    <t>Mora en años</t>
  </si>
  <si>
    <t>Valor futuro intereses moratorios</t>
  </si>
  <si>
    <t>No. mes</t>
  </si>
  <si>
    <t>Interés más capital acumulado</t>
  </si>
  <si>
    <t>DTF promedio E.A.</t>
  </si>
  <si>
    <t>Intereses acumulados</t>
  </si>
  <si>
    <t>Días</t>
  </si>
  <si>
    <t>Intereses</t>
  </si>
  <si>
    <t>Tasa  i DTF E.M.</t>
  </si>
  <si>
    <t>VALORES SENTENCIA</t>
  </si>
  <si>
    <t>LUCRO CESANTE</t>
  </si>
  <si>
    <t>OTRO</t>
  </si>
  <si>
    <t>DESCUENTO 7% RETEFTE</t>
  </si>
  <si>
    <t>DESCUENTO 10%</t>
  </si>
  <si>
    <t>TOTAL A PAGAR</t>
  </si>
  <si>
    <t>TOTAL</t>
  </si>
  <si>
    <t>SENTENCIA FERNANDO GANDINI</t>
  </si>
  <si>
    <t>Valor futuro intereses</t>
  </si>
  <si>
    <t>VENDEDOR</t>
  </si>
  <si>
    <t>RECLAMACIÓN</t>
  </si>
  <si>
    <t>i corriente E.A.</t>
  </si>
  <si>
    <t>i moratorio E.A.</t>
  </si>
  <si>
    <t>Tasa  i moratorio E.M.</t>
  </si>
  <si>
    <t>PROCESO CHUBB DE COLOMBIA SA Y MAPFRE COLOMBIA VIDA SEGUROS SA</t>
  </si>
  <si>
    <t>CHUBB REALIZA PAGO EL 12/03/2019</t>
  </si>
  <si>
    <t>MAPFRE 22/03/2019</t>
  </si>
  <si>
    <t>COSTAS</t>
  </si>
  <si>
    <t>VALOR PAGADO</t>
  </si>
  <si>
    <t>ASEGURADORA</t>
  </si>
  <si>
    <t>TOTAL ABONADO AL PROCESO</t>
  </si>
  <si>
    <t>EXCEDENTE EN INTERESES A 07/09/20</t>
  </si>
  <si>
    <t>EXCEDENTE EN INTERESES A 30/09/20</t>
  </si>
  <si>
    <t>SALDO A 19/12/19</t>
  </si>
  <si>
    <t>ABONO INTERESES + CAPITAL 19/12/19</t>
  </si>
  <si>
    <t>SALDO A CAPITAL 19/12/19</t>
  </si>
  <si>
    <t>RESUMEN A 19/12/19</t>
  </si>
  <si>
    <t>RESUMEN A 24/09/21</t>
  </si>
  <si>
    <t>CAPITAL</t>
  </si>
  <si>
    <t>INTERESES ACUMULADOS</t>
  </si>
  <si>
    <t>TOTAL ADEUDADO 24/09/21</t>
  </si>
  <si>
    <t>PROCESO EJECUTIVO 2018-066
 JHON J. LÓPEZ Y OTROS VS CHUBB DE COLOMBIA S.A. Y MAPFRE COLOMBIA VIDA SEGUROS S.A.</t>
  </si>
  <si>
    <t>LIQUIDACIÓN DEL CRÉDITO CHUBB DE COLOMBIA S.A.</t>
  </si>
  <si>
    <t>Capital e intereses</t>
  </si>
  <si>
    <t>Costas e intereses</t>
  </si>
  <si>
    <t>Liquidación del 1/05/16 al 18/12/19</t>
  </si>
  <si>
    <t>Saldo a 18/12/19</t>
  </si>
  <si>
    <t>Abono intereses + capital 18/12/19</t>
  </si>
  <si>
    <t>CONCEPTO</t>
  </si>
  <si>
    <t>VALOR</t>
  </si>
  <si>
    <t>TOTAL ADEUDADO 19/10/21</t>
  </si>
  <si>
    <t>Saldo a 28/09/21</t>
  </si>
  <si>
    <t>Liquidación del 19/12/19 al 28/09/21</t>
  </si>
  <si>
    <t>Abono realizado a Capital + intereses</t>
  </si>
  <si>
    <t>SALDO A CAPITAL  POSTERIOR AL PAGO</t>
  </si>
  <si>
    <t>Pago realizado el 29/09/2021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</si>
</sst>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10" fontId="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/>
    </xf>
    <xf numFmtId="167" fontId="4" fillId="0" borderId="1" xfId="1" applyFont="1" applyFill="1" applyBorder="1" applyAlignment="1"/>
    <xf numFmtId="168" fontId="0" fillId="0" borderId="1" xfId="0" applyNumberFormat="1" applyBorder="1"/>
    <xf numFmtId="168" fontId="0" fillId="3" borderId="1" xfId="0" applyNumberForma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168" fontId="0" fillId="3" borderId="1" xfId="0" applyNumberFormat="1" applyFill="1" applyBorder="1"/>
    <xf numFmtId="168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8" fontId="0" fillId="0" borderId="0" xfId="1" applyNumberFormat="1" applyFont="1"/>
    <xf numFmtId="10" fontId="0" fillId="0" borderId="0" xfId="2" applyNumberFormat="1" applyFont="1"/>
    <xf numFmtId="0" fontId="2" fillId="0" borderId="0" xfId="0" applyFont="1"/>
    <xf numFmtId="168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10" fontId="2" fillId="0" borderId="0" xfId="0" applyNumberFormat="1" applyFont="1"/>
    <xf numFmtId="168" fontId="0" fillId="4" borderId="1" xfId="0" applyNumberForma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169" fontId="4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/>
    </xf>
    <xf numFmtId="168" fontId="4" fillId="4" borderId="1" xfId="0" applyNumberFormat="1" applyFont="1" applyFill="1" applyBorder="1" applyAlignment="1">
      <alignment horizontal="center"/>
    </xf>
    <xf numFmtId="168" fontId="0" fillId="4" borderId="1" xfId="0" applyNumberForma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7" fontId="4" fillId="3" borderId="1" xfId="1" applyFont="1" applyFill="1" applyBorder="1" applyAlignment="1"/>
    <xf numFmtId="10" fontId="0" fillId="3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67" fontId="4" fillId="4" borderId="1" xfId="1" applyFont="1" applyFill="1" applyBorder="1" applyAlignment="1"/>
    <xf numFmtId="10" fontId="8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67" fontId="4" fillId="0" borderId="0" xfId="1" applyFont="1" applyFill="1" applyBorder="1" applyAlignment="1"/>
    <xf numFmtId="168" fontId="4" fillId="0" borderId="0" xfId="0" applyNumberFormat="1" applyFont="1" applyAlignment="1">
      <alignment horizontal="center"/>
    </xf>
    <xf numFmtId="168" fontId="7" fillId="0" borderId="0" xfId="0" applyNumberFormat="1" applyFont="1"/>
    <xf numFmtId="166" fontId="4" fillId="0" borderId="1" xfId="1" applyNumberFormat="1" applyFont="1" applyFill="1" applyBorder="1" applyAlignment="1"/>
    <xf numFmtId="168" fontId="2" fillId="0" borderId="1" xfId="0" applyNumberFormat="1" applyFont="1" applyBorder="1"/>
    <xf numFmtId="167" fontId="0" fillId="0" borderId="0" xfId="1" applyFont="1"/>
    <xf numFmtId="168" fontId="9" fillId="0" borderId="0" xfId="0" applyNumberFormat="1" applyFont="1"/>
    <xf numFmtId="14" fontId="10" fillId="0" borderId="1" xfId="0" applyNumberFormat="1" applyFont="1" applyBorder="1" applyAlignment="1">
      <alignment horizontal="center"/>
    </xf>
    <xf numFmtId="168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7" fontId="10" fillId="0" borderId="1" xfId="1" applyFont="1" applyFill="1" applyBorder="1" applyAlignment="1"/>
    <xf numFmtId="168" fontId="11" fillId="0" borderId="1" xfId="0" applyNumberFormat="1" applyFont="1" applyBorder="1"/>
    <xf numFmtId="167" fontId="2" fillId="3" borderId="0" xfId="0" applyNumberFormat="1" applyFont="1" applyFill="1"/>
    <xf numFmtId="0" fontId="0" fillId="0" borderId="1" xfId="0" applyBorder="1"/>
    <xf numFmtId="0" fontId="0" fillId="0" borderId="1" xfId="0" applyBorder="1" applyAlignment="1">
      <alignment wrapText="1"/>
    </xf>
    <xf numFmtId="168" fontId="0" fillId="0" borderId="1" xfId="1" applyNumberFormat="1" applyFont="1" applyBorder="1"/>
    <xf numFmtId="168" fontId="0" fillId="0" borderId="1" xfId="1" applyNumberFormat="1" applyFont="1" applyBorder="1" applyAlignment="1">
      <alignment horizontal="center"/>
    </xf>
    <xf numFmtId="168" fontId="2" fillId="5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4" fontId="4" fillId="3" borderId="1" xfId="0" applyNumberFormat="1" applyFont="1" applyFill="1" applyBorder="1" applyAlignment="1">
      <alignment horizontal="center"/>
    </xf>
    <xf numFmtId="168" fontId="12" fillId="3" borderId="1" xfId="0" applyNumberFormat="1" applyFont="1" applyFill="1" applyBorder="1"/>
    <xf numFmtId="14" fontId="10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 vertical="center"/>
    </xf>
    <xf numFmtId="169" fontId="10" fillId="3" borderId="1" xfId="0" applyNumberFormat="1" applyFont="1" applyFill="1" applyBorder="1" applyAlignment="1">
      <alignment horizontal="center" vertical="center"/>
    </xf>
    <xf numFmtId="10" fontId="11" fillId="3" borderId="1" xfId="2" applyNumberFormat="1" applyFont="1" applyFill="1" applyBorder="1" applyAlignment="1">
      <alignment horizontal="center"/>
    </xf>
    <xf numFmtId="10" fontId="11" fillId="3" borderId="1" xfId="0" applyNumberFormat="1" applyFont="1" applyFill="1" applyBorder="1" applyAlignment="1">
      <alignment horizontal="center"/>
    </xf>
    <xf numFmtId="167" fontId="10" fillId="3" borderId="1" xfId="1" applyFont="1" applyFill="1" applyBorder="1" applyAlignment="1"/>
    <xf numFmtId="168" fontId="10" fillId="3" borderId="1" xfId="0" applyNumberFormat="1" applyFont="1" applyFill="1" applyBorder="1" applyAlignment="1">
      <alignment horizontal="center"/>
    </xf>
    <xf numFmtId="168" fontId="11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68" fontId="0" fillId="0" borderId="0" xfId="1" applyNumberFormat="1" applyFont="1" applyFill="1" applyBorder="1"/>
    <xf numFmtId="168" fontId="0" fillId="0" borderId="0" xfId="1" applyNumberFormat="1" applyFont="1" applyFill="1" applyBorder="1" applyAlignment="1">
      <alignment horizontal="center"/>
    </xf>
    <xf numFmtId="167" fontId="2" fillId="0" borderId="0" xfId="0" applyNumberFormat="1" applyFont="1"/>
    <xf numFmtId="3" fontId="10" fillId="0" borderId="1" xfId="0" applyNumberFormat="1" applyFont="1" applyBorder="1" applyAlignment="1">
      <alignment wrapText="1"/>
    </xf>
    <xf numFmtId="168" fontId="14" fillId="3" borderId="1" xfId="0" applyNumberFormat="1" applyFont="1" applyFill="1" applyBorder="1"/>
    <xf numFmtId="168" fontId="13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vertical="center"/>
    </xf>
    <xf numFmtId="168" fontId="10" fillId="0" borderId="1" xfId="0" applyNumberFormat="1" applyFont="1" applyBorder="1" applyAlignment="1">
      <alignment vertical="center"/>
    </xf>
    <xf numFmtId="168" fontId="13" fillId="0" borderId="1" xfId="1" applyNumberFormat="1" applyFont="1" applyBorder="1" applyAlignment="1">
      <alignment vertical="center"/>
    </xf>
    <xf numFmtId="168" fontId="13" fillId="0" borderId="1" xfId="0" applyNumberFormat="1" applyFont="1" applyBorder="1" applyAlignment="1">
      <alignment vertical="center" wrapText="1"/>
    </xf>
    <xf numFmtId="168" fontId="13" fillId="3" borderId="1" xfId="0" applyNumberFormat="1" applyFont="1" applyFill="1" applyBorder="1" applyAlignment="1">
      <alignment vertical="center"/>
    </xf>
    <xf numFmtId="168" fontId="10" fillId="0" borderId="0" xfId="0" applyNumberFormat="1" applyFont="1" applyAlignment="1">
      <alignment vertical="center"/>
    </xf>
    <xf numFmtId="168" fontId="15" fillId="3" borderId="1" xfId="0" applyNumberFormat="1" applyFont="1" applyFill="1" applyBorder="1"/>
    <xf numFmtId="168" fontId="0" fillId="8" borderId="1" xfId="0" applyNumberFormat="1" applyFill="1" applyBorder="1" applyAlignment="1">
      <alignment horizontal="center"/>
    </xf>
    <xf numFmtId="168" fontId="13" fillId="8" borderId="1" xfId="1" applyNumberFormat="1" applyFont="1" applyFill="1" applyBorder="1" applyAlignment="1">
      <alignment vertical="center"/>
    </xf>
    <xf numFmtId="168" fontId="10" fillId="8" borderId="1" xfId="1" applyNumberFormat="1" applyFont="1" applyFill="1" applyBorder="1" applyAlignment="1">
      <alignment vertical="center"/>
    </xf>
    <xf numFmtId="168" fontId="10" fillId="3" borderId="1" xfId="0" applyNumberFormat="1" applyFont="1" applyFill="1" applyBorder="1" applyAlignment="1">
      <alignment vertical="center"/>
    </xf>
    <xf numFmtId="168" fontId="13" fillId="6" borderId="1" xfId="0" applyNumberFormat="1" applyFont="1" applyFill="1" applyBorder="1" applyAlignment="1">
      <alignment wrapText="1"/>
    </xf>
    <xf numFmtId="168" fontId="14" fillId="6" borderId="1" xfId="1" applyNumberFormat="1" applyFont="1" applyFill="1" applyBorder="1" applyAlignment="1">
      <alignment vertical="center"/>
    </xf>
    <xf numFmtId="168" fontId="16" fillId="0" borderId="1" xfId="0" applyNumberFormat="1" applyFont="1" applyBorder="1"/>
    <xf numFmtId="168" fontId="17" fillId="6" borderId="1" xfId="0" applyNumberFormat="1" applyFont="1" applyFill="1" applyBorder="1" applyAlignment="1">
      <alignment horizontal="center" wrapText="1"/>
    </xf>
    <xf numFmtId="10" fontId="5" fillId="5" borderId="1" xfId="0" applyNumberFormat="1" applyFont="1" applyFill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10" fontId="11" fillId="0" borderId="0" xfId="2" applyNumberFormat="1" applyFont="1" applyFill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167" fontId="10" fillId="0" borderId="0" xfId="1" applyFont="1" applyFill="1" applyBorder="1" applyAlignment="1"/>
    <xf numFmtId="168" fontId="10" fillId="0" borderId="0" xfId="0" applyNumberFormat="1" applyFont="1" applyAlignment="1">
      <alignment horizontal="center"/>
    </xf>
    <xf numFmtId="168" fontId="11" fillId="0" borderId="0" xfId="0" applyNumberFormat="1" applyFont="1"/>
    <xf numFmtId="168" fontId="14" fillId="5" borderId="1" xfId="0" applyNumberFormat="1" applyFont="1" applyFill="1" applyBorder="1"/>
    <xf numFmtId="168" fontId="14" fillId="0" borderId="0" xfId="0" applyNumberFormat="1" applyFont="1"/>
    <xf numFmtId="0" fontId="16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7" borderId="0" xfId="0" applyFont="1" applyFill="1" applyAlignment="1">
      <alignment horizontal="left"/>
    </xf>
    <xf numFmtId="0" fontId="13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6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" fontId="10" fillId="0" borderId="0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10" fontId="11" fillId="0" borderId="0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168" fontId="11" fillId="0" borderId="0" xfId="0" applyNumberFormat="1" applyFont="1" applyBorder="1"/>
    <xf numFmtId="168" fontId="14" fillId="3" borderId="0" xfId="0" applyNumberFormat="1" applyFont="1" applyFill="1" applyBorder="1"/>
    <xf numFmtId="168" fontId="13" fillId="0" borderId="0" xfId="0" applyNumberFormat="1" applyFont="1" applyFill="1" applyBorder="1" applyAlignment="1">
      <alignment wrapText="1"/>
    </xf>
    <xf numFmtId="168" fontId="14" fillId="0" borderId="0" xfId="1" applyNumberFormat="1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8"/>
  <sheetViews>
    <sheetView topLeftCell="A37" zoomScaleNormal="100" zoomScaleSheetLayoutView="100" workbookViewId="0">
      <selection activeCell="D49" sqref="D49"/>
    </sheetView>
  </sheetViews>
  <sheetFormatPr baseColWidth="10" defaultColWidth="9.140625" defaultRowHeight="15" x14ac:dyDescent="0.25"/>
  <cols>
    <col min="1" max="1" width="16.7109375" bestFit="1" customWidth="1"/>
    <col min="2" max="2" width="10.28515625" customWidth="1"/>
    <col min="3" max="3" width="13.140625" customWidth="1"/>
    <col min="4" max="4" width="19.42578125" bestFit="1" customWidth="1"/>
    <col min="5" max="5" width="16.5703125" bestFit="1" customWidth="1"/>
    <col min="6" max="6" width="11" bestFit="1" customWidth="1"/>
    <col min="7" max="7" width="15.7109375" hidden="1" customWidth="1"/>
    <col min="8" max="8" width="10.28515625" customWidth="1"/>
    <col min="9" max="9" width="11" bestFit="1" customWidth="1"/>
    <col min="10" max="10" width="10.7109375" customWidth="1"/>
    <col min="11" max="11" width="16.5703125" hidden="1" customWidth="1"/>
    <col min="12" max="12" width="13.85546875" bestFit="1" customWidth="1"/>
    <col min="13" max="13" width="16.5703125" bestFit="1" customWidth="1"/>
    <col min="14" max="14" width="19.42578125" bestFit="1" customWidth="1"/>
    <col min="15" max="15" width="14.140625" bestFit="1" customWidth="1"/>
    <col min="16" max="16" width="24.140625" customWidth="1"/>
    <col min="17" max="17" width="16.7109375" bestFit="1" customWidth="1"/>
    <col min="18" max="18" width="13" bestFit="1" customWidth="1"/>
    <col min="19" max="19" width="19.140625" customWidth="1"/>
  </cols>
  <sheetData>
    <row r="1" spans="2:14" ht="18.75" x14ac:dyDescent="0.3">
      <c r="B1" s="123" t="s">
        <v>26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8.75" x14ac:dyDescent="0.3">
      <c r="B2" s="123" t="s">
        <v>22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5" spans="2:14" ht="39" customHeight="1" x14ac:dyDescent="0.25">
      <c r="B5" s="8" t="s">
        <v>5</v>
      </c>
      <c r="C5" s="3" t="s">
        <v>0</v>
      </c>
      <c r="D5" s="3" t="s">
        <v>1</v>
      </c>
      <c r="E5" s="3" t="s">
        <v>2</v>
      </c>
      <c r="F5" s="3" t="s">
        <v>9</v>
      </c>
      <c r="G5" s="3" t="s">
        <v>3</v>
      </c>
      <c r="H5" s="3" t="s">
        <v>23</v>
      </c>
      <c r="I5" s="3" t="s">
        <v>24</v>
      </c>
      <c r="J5" s="3" t="s">
        <v>25</v>
      </c>
      <c r="K5" s="4" t="s">
        <v>4</v>
      </c>
      <c r="L5" s="3" t="s">
        <v>10</v>
      </c>
      <c r="M5" s="3" t="s">
        <v>8</v>
      </c>
      <c r="N5" s="3" t="s">
        <v>6</v>
      </c>
    </row>
    <row r="6" spans="2:14" x14ac:dyDescent="0.25">
      <c r="B6" s="20">
        <v>1</v>
      </c>
      <c r="C6" s="35">
        <v>42491</v>
      </c>
      <c r="D6" s="35">
        <v>42521</v>
      </c>
      <c r="E6" s="6">
        <v>378934219</v>
      </c>
      <c r="F6" s="2">
        <f t="shared" ref="F6:F14" si="0">D6-C6+1</f>
        <v>31</v>
      </c>
      <c r="G6" s="9">
        <f t="shared" ref="G6:G14" si="1">F6/365</f>
        <v>8.4931506849315067E-2</v>
      </c>
      <c r="H6" s="1">
        <v>0.2054</v>
      </c>
      <c r="I6" s="1">
        <f t="shared" ref="I6:I14" si="2">H6*1.5</f>
        <v>0.30809999999999998</v>
      </c>
      <c r="J6" s="1">
        <f t="shared" ref="J6:J50" si="3">((1+I6)^1)^(1/12)-1</f>
        <v>2.2633649099822239E-2</v>
      </c>
      <c r="K6" s="10">
        <f t="shared" ref="K6:K7" si="4">-FV(I6,G6,,E6)</f>
        <v>387677250.36638987</v>
      </c>
      <c r="L6" s="7">
        <f t="shared" ref="L6:L7" si="5">K6-E6</f>
        <v>8743031.3663898706</v>
      </c>
      <c r="M6" s="11">
        <f>+L6</f>
        <v>8743031.3663898706</v>
      </c>
      <c r="N6" s="11">
        <f t="shared" ref="N6:N50" si="6">+E6+M6</f>
        <v>387677250.36638987</v>
      </c>
    </row>
    <row r="7" spans="2:14" x14ac:dyDescent="0.25">
      <c r="B7" s="20">
        <v>2</v>
      </c>
      <c r="C7" s="35">
        <v>42522</v>
      </c>
      <c r="D7" s="35">
        <v>42551</v>
      </c>
      <c r="E7" s="6">
        <v>378934219</v>
      </c>
      <c r="F7" s="2">
        <f t="shared" si="0"/>
        <v>30</v>
      </c>
      <c r="G7" s="9">
        <f t="shared" si="1"/>
        <v>8.2191780821917804E-2</v>
      </c>
      <c r="H7" s="1">
        <v>0.2054</v>
      </c>
      <c r="I7" s="1">
        <f t="shared" si="2"/>
        <v>0.30809999999999998</v>
      </c>
      <c r="J7" s="1">
        <f t="shared" si="3"/>
        <v>2.2633649099822239E-2</v>
      </c>
      <c r="K7" s="10">
        <f t="shared" si="4"/>
        <v>387392093.12777728</v>
      </c>
      <c r="L7" s="7">
        <f t="shared" si="5"/>
        <v>8457874.1277772784</v>
      </c>
      <c r="M7" s="11">
        <f t="shared" ref="M7:M47" si="7">+M6+L7</f>
        <v>17200905.494167149</v>
      </c>
      <c r="N7" s="11">
        <f t="shared" si="6"/>
        <v>396135124.49416715</v>
      </c>
    </row>
    <row r="8" spans="2:14" x14ac:dyDescent="0.25">
      <c r="B8" s="20">
        <v>3</v>
      </c>
      <c r="C8" s="35">
        <v>42552</v>
      </c>
      <c r="D8" s="35">
        <v>42582</v>
      </c>
      <c r="E8" s="6">
        <v>378934219</v>
      </c>
      <c r="F8" s="2">
        <f t="shared" si="0"/>
        <v>31</v>
      </c>
      <c r="G8" s="9">
        <f t="shared" si="1"/>
        <v>8.4931506849315067E-2</v>
      </c>
      <c r="H8" s="1">
        <v>0.21340000000000001</v>
      </c>
      <c r="I8" s="1">
        <f t="shared" si="2"/>
        <v>0.3201</v>
      </c>
      <c r="J8" s="1">
        <f t="shared" si="3"/>
        <v>2.3412151466478903E-2</v>
      </c>
      <c r="K8" s="10">
        <f>-FV(I8,G8,,E8)</f>
        <v>387978040.38447708</v>
      </c>
      <c r="L8" s="7">
        <f>K8-E8</f>
        <v>9043821.3844770789</v>
      </c>
      <c r="M8" s="11">
        <f t="shared" si="7"/>
        <v>26244726.878644228</v>
      </c>
      <c r="N8" s="11">
        <f t="shared" si="6"/>
        <v>405178945.87864423</v>
      </c>
    </row>
    <row r="9" spans="2:14" x14ac:dyDescent="0.25">
      <c r="B9" s="20">
        <v>4</v>
      </c>
      <c r="C9" s="35">
        <v>42583</v>
      </c>
      <c r="D9" s="35">
        <v>42613</v>
      </c>
      <c r="E9" s="6">
        <v>378934219</v>
      </c>
      <c r="F9" s="2">
        <f t="shared" si="0"/>
        <v>31</v>
      </c>
      <c r="G9" s="9">
        <f t="shared" si="1"/>
        <v>8.4931506849315067E-2</v>
      </c>
      <c r="H9" s="1">
        <v>0.21340000000000001</v>
      </c>
      <c r="I9" s="1">
        <f t="shared" si="2"/>
        <v>0.3201</v>
      </c>
      <c r="J9" s="1">
        <f t="shared" si="3"/>
        <v>2.3412151466478903E-2</v>
      </c>
      <c r="K9" s="10">
        <f t="shared" ref="K9" si="8">-FV(I9,G9,,E9)</f>
        <v>387978040.38447708</v>
      </c>
      <c r="L9" s="7">
        <f t="shared" ref="L9" si="9">K9-E9</f>
        <v>9043821.3844770789</v>
      </c>
      <c r="M9" s="11">
        <f t="shared" si="7"/>
        <v>35288548.263121307</v>
      </c>
      <c r="N9" s="11">
        <f t="shared" si="6"/>
        <v>414222767.26312131</v>
      </c>
    </row>
    <row r="10" spans="2:14" x14ac:dyDescent="0.25">
      <c r="B10" s="20">
        <v>5</v>
      </c>
      <c r="C10" s="35">
        <v>42614</v>
      </c>
      <c r="D10" s="35">
        <v>42643</v>
      </c>
      <c r="E10" s="6">
        <v>378934219</v>
      </c>
      <c r="F10" s="2">
        <f t="shared" si="0"/>
        <v>30</v>
      </c>
      <c r="G10" s="9">
        <f t="shared" si="1"/>
        <v>8.2191780821917804E-2</v>
      </c>
      <c r="H10" s="1">
        <v>0.21340000000000001</v>
      </c>
      <c r="I10" s="1">
        <f t="shared" si="2"/>
        <v>0.3201</v>
      </c>
      <c r="J10" s="1">
        <f t="shared" si="3"/>
        <v>2.3412151466478903E-2</v>
      </c>
      <c r="K10" s="10">
        <f>-FV(I10,G10,,E10)</f>
        <v>387682962.49294198</v>
      </c>
      <c r="L10" s="7">
        <f>K10-E10</f>
        <v>8748743.4929419756</v>
      </c>
      <c r="M10" s="11">
        <f t="shared" si="7"/>
        <v>44037291.756063282</v>
      </c>
      <c r="N10" s="11">
        <f t="shared" si="6"/>
        <v>422971510.75606328</v>
      </c>
    </row>
    <row r="11" spans="2:14" x14ac:dyDescent="0.25">
      <c r="B11" s="20">
        <v>6</v>
      </c>
      <c r="C11" s="35">
        <v>42644</v>
      </c>
      <c r="D11" s="35">
        <v>42674</v>
      </c>
      <c r="E11" s="6">
        <v>378934219</v>
      </c>
      <c r="F11" s="2">
        <f t="shared" si="0"/>
        <v>31</v>
      </c>
      <c r="G11" s="9">
        <f t="shared" si="1"/>
        <v>8.4931506849315067E-2</v>
      </c>
      <c r="H11" s="1">
        <v>0.21990000000000001</v>
      </c>
      <c r="I11" s="1">
        <f t="shared" si="2"/>
        <v>0.32985000000000003</v>
      </c>
      <c r="J11" s="1">
        <f t="shared" si="3"/>
        <v>2.4039922656450941E-2</v>
      </c>
      <c r="K11" s="10">
        <f t="shared" ref="K11:K12" si="10">-FV(I11,G11,,E11)</f>
        <v>388220595.58258933</v>
      </c>
      <c r="L11" s="7">
        <f t="shared" ref="L11:L12" si="11">K11-E11</f>
        <v>9286376.5825893283</v>
      </c>
      <c r="M11" s="11">
        <f t="shared" si="7"/>
        <v>53323668.338652611</v>
      </c>
      <c r="N11" s="11">
        <f t="shared" si="6"/>
        <v>432257887.33865261</v>
      </c>
    </row>
    <row r="12" spans="2:14" x14ac:dyDescent="0.25">
      <c r="B12" s="20">
        <v>7</v>
      </c>
      <c r="C12" s="35">
        <v>42675</v>
      </c>
      <c r="D12" s="35">
        <v>42704</v>
      </c>
      <c r="E12" s="6">
        <v>378934219</v>
      </c>
      <c r="F12" s="2">
        <f t="shared" si="0"/>
        <v>30</v>
      </c>
      <c r="G12" s="9">
        <f t="shared" si="1"/>
        <v>8.2191780821917804E-2</v>
      </c>
      <c r="H12" s="1">
        <v>0.21990000000000001</v>
      </c>
      <c r="I12" s="1">
        <f t="shared" si="2"/>
        <v>0.32985000000000003</v>
      </c>
      <c r="J12" s="1">
        <f t="shared" si="3"/>
        <v>2.4039922656450941E-2</v>
      </c>
      <c r="K12" s="10">
        <f t="shared" si="10"/>
        <v>387917512.43996298</v>
      </c>
      <c r="L12" s="7">
        <f t="shared" si="11"/>
        <v>8983293.4399629831</v>
      </c>
      <c r="M12" s="11">
        <f t="shared" si="7"/>
        <v>62306961.778615594</v>
      </c>
      <c r="N12" s="11">
        <f t="shared" si="6"/>
        <v>441241180.77861559</v>
      </c>
    </row>
    <row r="13" spans="2:14" x14ac:dyDescent="0.25">
      <c r="B13" s="20">
        <v>8</v>
      </c>
      <c r="C13" s="35">
        <v>42705</v>
      </c>
      <c r="D13" s="35">
        <v>42735</v>
      </c>
      <c r="E13" s="6">
        <v>378934219</v>
      </c>
      <c r="F13" s="2">
        <f t="shared" si="0"/>
        <v>31</v>
      </c>
      <c r="G13" s="9">
        <f t="shared" si="1"/>
        <v>8.4931506849315067E-2</v>
      </c>
      <c r="H13" s="1">
        <v>0.21990000000000001</v>
      </c>
      <c r="I13" s="1">
        <f t="shared" si="2"/>
        <v>0.32985000000000003</v>
      </c>
      <c r="J13" s="1">
        <f t="shared" si="3"/>
        <v>2.4039922656450941E-2</v>
      </c>
      <c r="K13" s="10">
        <f>-FV(I13,G13,,E13)</f>
        <v>388220595.58258933</v>
      </c>
      <c r="L13" s="7">
        <f>K13-E13</f>
        <v>9286376.5825893283</v>
      </c>
      <c r="M13" s="11">
        <f t="shared" si="7"/>
        <v>71593338.361204922</v>
      </c>
      <c r="N13" s="11">
        <f t="shared" si="6"/>
        <v>450527557.36120492</v>
      </c>
    </row>
    <row r="14" spans="2:14" x14ac:dyDescent="0.25">
      <c r="B14" s="20">
        <v>9</v>
      </c>
      <c r="C14" s="35">
        <v>42736</v>
      </c>
      <c r="D14" s="35">
        <v>42766</v>
      </c>
      <c r="E14" s="6">
        <v>378934219</v>
      </c>
      <c r="F14" s="2">
        <f t="shared" si="0"/>
        <v>31</v>
      </c>
      <c r="G14" s="9">
        <f t="shared" si="1"/>
        <v>8.4931506849315067E-2</v>
      </c>
      <c r="H14" s="1">
        <v>0.22339999999999999</v>
      </c>
      <c r="I14" s="1">
        <f t="shared" si="2"/>
        <v>0.33509999999999995</v>
      </c>
      <c r="J14" s="1">
        <f t="shared" si="3"/>
        <v>2.4376207843189057E-2</v>
      </c>
      <c r="K14" s="10">
        <f t="shared" ref="K14" si="12">-FV(I14,G14,,E14)</f>
        <v>388350529.00070149</v>
      </c>
      <c r="L14" s="7">
        <f t="shared" ref="L14" si="13">K14-E14</f>
        <v>9416310.0007014871</v>
      </c>
      <c r="M14" s="11">
        <f t="shared" si="7"/>
        <v>81009648.361906409</v>
      </c>
      <c r="N14" s="11">
        <f t="shared" si="6"/>
        <v>459943867.36190641</v>
      </c>
    </row>
    <row r="15" spans="2:14" x14ac:dyDescent="0.25">
      <c r="B15" s="20">
        <v>10</v>
      </c>
      <c r="C15" s="35">
        <v>42767</v>
      </c>
      <c r="D15" s="35">
        <v>42794</v>
      </c>
      <c r="E15" s="6">
        <v>378934219</v>
      </c>
      <c r="F15" s="2">
        <f t="shared" ref="F15:F38" si="14">D15-C15+1</f>
        <v>28</v>
      </c>
      <c r="G15" s="9">
        <f t="shared" ref="G15:G38" si="15">F15/365</f>
        <v>7.6712328767123292E-2</v>
      </c>
      <c r="H15" s="1">
        <v>0.22339999999999999</v>
      </c>
      <c r="I15" s="1">
        <f t="shared" ref="I15:I45" si="16">H15*1.5</f>
        <v>0.33509999999999995</v>
      </c>
      <c r="J15" s="1">
        <f t="shared" si="3"/>
        <v>2.4376207843189057E-2</v>
      </c>
      <c r="K15" s="10">
        <f t="shared" ref="K15:K38" si="17">-FV(I15,G15,,E15)</f>
        <v>387429138.48799968</v>
      </c>
      <c r="L15" s="7">
        <f t="shared" ref="L15:L38" si="18">K15-E15</f>
        <v>8494919.4879996777</v>
      </c>
      <c r="M15" s="11">
        <f t="shared" si="7"/>
        <v>89504567.849906087</v>
      </c>
      <c r="N15" s="11">
        <f t="shared" si="6"/>
        <v>468438786.84990609</v>
      </c>
    </row>
    <row r="16" spans="2:14" x14ac:dyDescent="0.25">
      <c r="B16" s="20">
        <v>11</v>
      </c>
      <c r="C16" s="5">
        <v>42795</v>
      </c>
      <c r="D16" s="5">
        <v>42825</v>
      </c>
      <c r="E16" s="6">
        <v>378934219</v>
      </c>
      <c r="F16" s="2">
        <f t="shared" si="14"/>
        <v>31</v>
      </c>
      <c r="G16" s="9">
        <f t="shared" si="15"/>
        <v>8.4931506849315067E-2</v>
      </c>
      <c r="H16" s="1">
        <v>0.22339999999999999</v>
      </c>
      <c r="I16" s="1">
        <f t="shared" si="16"/>
        <v>0.33509999999999995</v>
      </c>
      <c r="J16" s="1">
        <f t="shared" si="3"/>
        <v>2.4376207843189057E-2</v>
      </c>
      <c r="K16" s="10">
        <f t="shared" si="17"/>
        <v>388350529.00070149</v>
      </c>
      <c r="L16" s="7">
        <f t="shared" si="18"/>
        <v>9416310.0007014871</v>
      </c>
      <c r="M16" s="11">
        <f t="shared" si="7"/>
        <v>98920877.850607574</v>
      </c>
      <c r="N16" s="11">
        <f t="shared" si="6"/>
        <v>477855096.85060757</v>
      </c>
    </row>
    <row r="17" spans="2:14" x14ac:dyDescent="0.25">
      <c r="B17" s="20">
        <v>12</v>
      </c>
      <c r="C17" s="5">
        <v>42826</v>
      </c>
      <c r="D17" s="5">
        <v>42855</v>
      </c>
      <c r="E17" s="6">
        <v>378934219</v>
      </c>
      <c r="F17" s="2">
        <f t="shared" si="14"/>
        <v>30</v>
      </c>
      <c r="G17" s="9">
        <f t="shared" si="15"/>
        <v>8.2191780821917804E-2</v>
      </c>
      <c r="H17" s="1">
        <v>0.2233</v>
      </c>
      <c r="I17" s="1">
        <f t="shared" si="16"/>
        <v>0.33494999999999997</v>
      </c>
      <c r="J17" s="1">
        <f t="shared" si="3"/>
        <v>2.4366616530168139E-2</v>
      </c>
      <c r="K17" s="10">
        <f t="shared" si="17"/>
        <v>388039572.10560578</v>
      </c>
      <c r="L17" s="7">
        <f t="shared" si="18"/>
        <v>9105353.1056057811</v>
      </c>
      <c r="M17" s="11">
        <f t="shared" si="7"/>
        <v>108026230.95621336</v>
      </c>
      <c r="N17" s="11">
        <f t="shared" si="6"/>
        <v>486960449.95621336</v>
      </c>
    </row>
    <row r="18" spans="2:14" x14ac:dyDescent="0.25">
      <c r="B18" s="20">
        <v>13</v>
      </c>
      <c r="C18" s="5">
        <v>42856</v>
      </c>
      <c r="D18" s="5">
        <v>42886</v>
      </c>
      <c r="E18" s="6">
        <v>378934219</v>
      </c>
      <c r="F18" s="2">
        <f t="shared" si="14"/>
        <v>31</v>
      </c>
      <c r="G18" s="9">
        <f t="shared" si="15"/>
        <v>8.4931506849315067E-2</v>
      </c>
      <c r="H18" s="1">
        <v>0.2233</v>
      </c>
      <c r="I18" s="1">
        <f t="shared" si="16"/>
        <v>0.33494999999999997</v>
      </c>
      <c r="J18" s="1">
        <f t="shared" si="3"/>
        <v>2.4366616530168139E-2</v>
      </c>
      <c r="K18" s="10">
        <f t="shared" si="17"/>
        <v>388346823.11074346</v>
      </c>
      <c r="L18" s="7">
        <f t="shared" si="18"/>
        <v>9412604.110743463</v>
      </c>
      <c r="M18" s="11">
        <f t="shared" si="7"/>
        <v>117438835.06695682</v>
      </c>
      <c r="N18" s="11">
        <f t="shared" si="6"/>
        <v>496373054.06695682</v>
      </c>
    </row>
    <row r="19" spans="2:14" x14ac:dyDescent="0.25">
      <c r="B19" s="20">
        <v>14</v>
      </c>
      <c r="C19" s="5">
        <v>42887</v>
      </c>
      <c r="D19" s="5">
        <v>42916</v>
      </c>
      <c r="E19" s="6">
        <v>378934219</v>
      </c>
      <c r="F19" s="2">
        <f t="shared" si="14"/>
        <v>30</v>
      </c>
      <c r="G19" s="9">
        <f t="shared" si="15"/>
        <v>8.2191780821917804E-2</v>
      </c>
      <c r="H19" s="1">
        <v>0.2233</v>
      </c>
      <c r="I19" s="1">
        <f t="shared" si="16"/>
        <v>0.33494999999999997</v>
      </c>
      <c r="J19" s="1">
        <f t="shared" si="3"/>
        <v>2.4366616530168139E-2</v>
      </c>
      <c r="K19" s="10">
        <f t="shared" si="17"/>
        <v>388039572.10560578</v>
      </c>
      <c r="L19" s="7">
        <f t="shared" si="18"/>
        <v>9105353.1056057811</v>
      </c>
      <c r="M19" s="11">
        <f t="shared" si="7"/>
        <v>126544188.1725626</v>
      </c>
      <c r="N19" s="11">
        <f t="shared" si="6"/>
        <v>505478407.1725626</v>
      </c>
    </row>
    <row r="20" spans="2:14" x14ac:dyDescent="0.25">
      <c r="B20" s="20">
        <v>15</v>
      </c>
      <c r="C20" s="5">
        <v>42917</v>
      </c>
      <c r="D20" s="5">
        <v>42947</v>
      </c>
      <c r="E20" s="6">
        <v>378934219</v>
      </c>
      <c r="F20" s="2">
        <f t="shared" si="14"/>
        <v>31</v>
      </c>
      <c r="G20" s="9">
        <f t="shared" si="15"/>
        <v>8.4931506849315067E-2</v>
      </c>
      <c r="H20" s="1">
        <v>0.2198</v>
      </c>
      <c r="I20" s="1">
        <f t="shared" si="16"/>
        <v>0.32969999999999999</v>
      </c>
      <c r="J20" s="1">
        <f t="shared" si="3"/>
        <v>2.4030296637850723E-2</v>
      </c>
      <c r="K20" s="10">
        <f t="shared" si="17"/>
        <v>388216876.30651635</v>
      </c>
      <c r="L20" s="7">
        <f t="shared" si="18"/>
        <v>9282657.3065163493</v>
      </c>
      <c r="M20" s="11">
        <f t="shared" si="7"/>
        <v>135826845.47907895</v>
      </c>
      <c r="N20" s="11">
        <f t="shared" si="6"/>
        <v>514761064.47907895</v>
      </c>
    </row>
    <row r="21" spans="2:14" x14ac:dyDescent="0.25">
      <c r="B21" s="20">
        <v>16</v>
      </c>
      <c r="C21" s="5">
        <v>42948</v>
      </c>
      <c r="D21" s="5">
        <v>42978</v>
      </c>
      <c r="E21" s="6">
        <v>378934219</v>
      </c>
      <c r="F21" s="2">
        <f t="shared" si="14"/>
        <v>31</v>
      </c>
      <c r="G21" s="9">
        <f t="shared" si="15"/>
        <v>8.4931506849315067E-2</v>
      </c>
      <c r="H21" s="1">
        <v>0.2198</v>
      </c>
      <c r="I21" s="1">
        <f t="shared" si="16"/>
        <v>0.32969999999999999</v>
      </c>
      <c r="J21" s="1">
        <f t="shared" si="3"/>
        <v>2.4030296637850723E-2</v>
      </c>
      <c r="K21" s="10">
        <f t="shared" si="17"/>
        <v>388216876.30651635</v>
      </c>
      <c r="L21" s="7">
        <f t="shared" si="18"/>
        <v>9282657.3065163493</v>
      </c>
      <c r="M21" s="11">
        <f t="shared" si="7"/>
        <v>145109502.7855953</v>
      </c>
      <c r="N21" s="11">
        <f t="shared" si="6"/>
        <v>524043721.7855953</v>
      </c>
    </row>
    <row r="22" spans="2:14" x14ac:dyDescent="0.25">
      <c r="B22" s="20">
        <v>17</v>
      </c>
      <c r="C22" s="5">
        <v>42979</v>
      </c>
      <c r="D22" s="5">
        <v>43008</v>
      </c>
      <c r="E22" s="6">
        <v>378934219</v>
      </c>
      <c r="F22" s="2">
        <f t="shared" si="14"/>
        <v>30</v>
      </c>
      <c r="G22" s="9">
        <f t="shared" si="15"/>
        <v>8.2191780821917804E-2</v>
      </c>
      <c r="H22" s="1">
        <v>0.2198</v>
      </c>
      <c r="I22" s="1">
        <f t="shared" si="16"/>
        <v>0.32969999999999999</v>
      </c>
      <c r="J22" s="1">
        <f t="shared" si="3"/>
        <v>2.4030296637850723E-2</v>
      </c>
      <c r="K22" s="10">
        <f t="shared" si="17"/>
        <v>387913915.94994861</v>
      </c>
      <c r="L22" s="7">
        <f t="shared" si="18"/>
        <v>8979696.9499486089</v>
      </c>
      <c r="M22" s="11">
        <f t="shared" si="7"/>
        <v>154089199.73554391</v>
      </c>
      <c r="N22" s="11">
        <f t="shared" si="6"/>
        <v>533023418.73554391</v>
      </c>
    </row>
    <row r="23" spans="2:14" x14ac:dyDescent="0.25">
      <c r="B23" s="20">
        <v>18</v>
      </c>
      <c r="C23" s="5">
        <v>43009</v>
      </c>
      <c r="D23" s="5">
        <v>43039</v>
      </c>
      <c r="E23" s="6">
        <v>378934219</v>
      </c>
      <c r="F23" s="2">
        <f t="shared" si="14"/>
        <v>31</v>
      </c>
      <c r="G23" s="9">
        <f t="shared" si="15"/>
        <v>8.4931506849315067E-2</v>
      </c>
      <c r="H23" s="21">
        <v>0.21149999999999999</v>
      </c>
      <c r="I23" s="1">
        <f t="shared" si="16"/>
        <v>0.31724999999999998</v>
      </c>
      <c r="J23" s="1">
        <f t="shared" si="3"/>
        <v>2.3227846316473233E-2</v>
      </c>
      <c r="K23" s="10">
        <f t="shared" si="17"/>
        <v>387906829.99319488</v>
      </c>
      <c r="L23" s="7">
        <f t="shared" si="18"/>
        <v>8972610.9931948781</v>
      </c>
      <c r="M23" s="11">
        <f t="shared" si="7"/>
        <v>163061810.72873878</v>
      </c>
      <c r="N23" s="11">
        <f t="shared" si="6"/>
        <v>541996029.72873878</v>
      </c>
    </row>
    <row r="24" spans="2:14" x14ac:dyDescent="0.25">
      <c r="B24" s="20">
        <v>19</v>
      </c>
      <c r="C24" s="5">
        <v>43040</v>
      </c>
      <c r="D24" s="5">
        <v>43069</v>
      </c>
      <c r="E24" s="6">
        <v>378934219</v>
      </c>
      <c r="F24" s="2">
        <f t="shared" si="14"/>
        <v>30</v>
      </c>
      <c r="G24" s="9">
        <f t="shared" si="15"/>
        <v>8.2191780821917804E-2</v>
      </c>
      <c r="H24" s="21">
        <v>0.20960000000000001</v>
      </c>
      <c r="I24" s="1">
        <f t="shared" si="16"/>
        <v>0.31440000000000001</v>
      </c>
      <c r="J24" s="1">
        <f t="shared" si="3"/>
        <v>2.3043175271197036E-2</v>
      </c>
      <c r="K24" s="10">
        <f t="shared" si="17"/>
        <v>387545103.46769637</v>
      </c>
      <c r="L24" s="7">
        <f t="shared" si="18"/>
        <v>8610884.4676963687</v>
      </c>
      <c r="M24" s="11">
        <f t="shared" si="7"/>
        <v>171672695.19643515</v>
      </c>
      <c r="N24" s="11">
        <f t="shared" si="6"/>
        <v>550606914.19643521</v>
      </c>
    </row>
    <row r="25" spans="2:14" x14ac:dyDescent="0.25">
      <c r="B25" s="20">
        <v>20</v>
      </c>
      <c r="C25" s="5">
        <v>43070</v>
      </c>
      <c r="D25" s="5">
        <v>43100</v>
      </c>
      <c r="E25" s="6">
        <v>378934219</v>
      </c>
      <c r="F25" s="2">
        <f t="shared" si="14"/>
        <v>31</v>
      </c>
      <c r="G25" s="9">
        <f t="shared" si="15"/>
        <v>8.4931506849315067E-2</v>
      </c>
      <c r="H25" s="21">
        <v>0.2077</v>
      </c>
      <c r="I25" s="1">
        <f t="shared" si="16"/>
        <v>0.31154999999999999</v>
      </c>
      <c r="J25" s="1">
        <f t="shared" si="3"/>
        <v>2.2858136808515228E-2</v>
      </c>
      <c r="K25" s="10">
        <f t="shared" si="17"/>
        <v>387763985.24888629</v>
      </c>
      <c r="L25" s="7">
        <f t="shared" si="18"/>
        <v>8829766.2488862872</v>
      </c>
      <c r="M25" s="11">
        <f t="shared" si="7"/>
        <v>180502461.44532144</v>
      </c>
      <c r="N25" s="11">
        <f t="shared" si="6"/>
        <v>559436680.44532144</v>
      </c>
    </row>
    <row r="26" spans="2:14" x14ac:dyDescent="0.25">
      <c r="B26" s="20">
        <v>21</v>
      </c>
      <c r="C26" s="5">
        <v>43101</v>
      </c>
      <c r="D26" s="5">
        <v>43131</v>
      </c>
      <c r="E26" s="6">
        <v>378934219</v>
      </c>
      <c r="F26" s="2">
        <f t="shared" si="14"/>
        <v>31</v>
      </c>
      <c r="G26" s="9">
        <f t="shared" si="15"/>
        <v>8.4931506849315067E-2</v>
      </c>
      <c r="H26" s="21">
        <v>0.2069</v>
      </c>
      <c r="I26" s="1">
        <f t="shared" si="16"/>
        <v>0.31035000000000001</v>
      </c>
      <c r="J26" s="1">
        <f t="shared" si="3"/>
        <v>2.2780115587483163E-2</v>
      </c>
      <c r="K26" s="10">
        <f t="shared" si="17"/>
        <v>387733840.29898828</v>
      </c>
      <c r="L26" s="7">
        <f t="shared" si="18"/>
        <v>8799621.2989882827</v>
      </c>
      <c r="M26" s="11">
        <f t="shared" si="7"/>
        <v>189302082.74430972</v>
      </c>
      <c r="N26" s="11">
        <f t="shared" si="6"/>
        <v>568236301.74430966</v>
      </c>
    </row>
    <row r="27" spans="2:14" x14ac:dyDescent="0.25">
      <c r="B27" s="20">
        <v>22</v>
      </c>
      <c r="C27" s="5">
        <v>43132</v>
      </c>
      <c r="D27" s="5">
        <v>43159</v>
      </c>
      <c r="E27" s="6">
        <v>378934219</v>
      </c>
      <c r="F27" s="2">
        <f t="shared" si="14"/>
        <v>28</v>
      </c>
      <c r="G27" s="9">
        <f t="shared" si="15"/>
        <v>7.6712328767123292E-2</v>
      </c>
      <c r="H27" s="21">
        <v>0.21010000000000001</v>
      </c>
      <c r="I27" s="1">
        <f t="shared" si="16"/>
        <v>0.31515000000000004</v>
      </c>
      <c r="J27" s="1">
        <f t="shared" si="3"/>
        <v>2.3091808474569486E-2</v>
      </c>
      <c r="K27" s="10">
        <f t="shared" si="17"/>
        <v>386981939.37283564</v>
      </c>
      <c r="L27" s="7">
        <f t="shared" si="18"/>
        <v>8047720.3728356361</v>
      </c>
      <c r="M27" s="11">
        <f t="shared" si="7"/>
        <v>197349803.11714536</v>
      </c>
      <c r="N27" s="11">
        <f t="shared" si="6"/>
        <v>576284022.1171453</v>
      </c>
    </row>
    <row r="28" spans="2:14" x14ac:dyDescent="0.25">
      <c r="B28" s="20">
        <v>23</v>
      </c>
      <c r="C28" s="5">
        <v>43160</v>
      </c>
      <c r="D28" s="5">
        <v>43190</v>
      </c>
      <c r="E28" s="6">
        <v>378934219</v>
      </c>
      <c r="F28" s="2">
        <f t="shared" si="14"/>
        <v>31</v>
      </c>
      <c r="G28" s="9">
        <f t="shared" si="15"/>
        <v>8.4931506849315067E-2</v>
      </c>
      <c r="H28" s="1">
        <v>0.20680000000000001</v>
      </c>
      <c r="I28" s="1">
        <f t="shared" si="16"/>
        <v>0.31020000000000003</v>
      </c>
      <c r="J28" s="1">
        <f t="shared" si="3"/>
        <v>2.2770358330055807E-2</v>
      </c>
      <c r="K28" s="10">
        <f t="shared" si="17"/>
        <v>387730070.40420395</v>
      </c>
      <c r="L28" s="7">
        <f t="shared" si="18"/>
        <v>8795851.4042039514</v>
      </c>
      <c r="M28" s="11">
        <f t="shared" si="7"/>
        <v>206145654.52134931</v>
      </c>
      <c r="N28" s="11">
        <f t="shared" si="6"/>
        <v>585079873.52134931</v>
      </c>
    </row>
    <row r="29" spans="2:14" x14ac:dyDescent="0.25">
      <c r="B29" s="20">
        <v>24</v>
      </c>
      <c r="C29" s="5">
        <v>43191</v>
      </c>
      <c r="D29" s="5">
        <v>43220</v>
      </c>
      <c r="E29" s="6">
        <v>378934219</v>
      </c>
      <c r="F29" s="2">
        <f t="shared" si="14"/>
        <v>30</v>
      </c>
      <c r="G29" s="9">
        <f t="shared" si="15"/>
        <v>8.2191780821917804E-2</v>
      </c>
      <c r="H29" s="1">
        <v>0.20480000000000001</v>
      </c>
      <c r="I29" s="1">
        <f t="shared" si="16"/>
        <v>0.30720000000000003</v>
      </c>
      <c r="J29" s="1">
        <f t="shared" si="3"/>
        <v>2.2574997834371668E-2</v>
      </c>
      <c r="K29" s="10">
        <f t="shared" si="17"/>
        <v>387370179.31901938</v>
      </c>
      <c r="L29" s="7">
        <f t="shared" si="18"/>
        <v>8435960.3190193772</v>
      </c>
      <c r="M29" s="11">
        <f t="shared" si="7"/>
        <v>214581614.84036869</v>
      </c>
      <c r="N29" s="11">
        <f t="shared" si="6"/>
        <v>593515833.84036875</v>
      </c>
    </row>
    <row r="30" spans="2:14" x14ac:dyDescent="0.25">
      <c r="B30" s="20">
        <v>25</v>
      </c>
      <c r="C30" s="5">
        <v>43221</v>
      </c>
      <c r="D30" s="5">
        <v>43251</v>
      </c>
      <c r="E30" s="6">
        <v>378934219</v>
      </c>
      <c r="F30" s="2">
        <f t="shared" si="14"/>
        <v>31</v>
      </c>
      <c r="G30" s="9">
        <f t="shared" si="15"/>
        <v>8.4931506849315067E-2</v>
      </c>
      <c r="H30" s="1">
        <v>0.2044</v>
      </c>
      <c r="I30" s="1">
        <f t="shared" si="16"/>
        <v>0.30659999999999998</v>
      </c>
      <c r="J30" s="1">
        <f t="shared" si="3"/>
        <v>2.2535876422826506E-2</v>
      </c>
      <c r="K30" s="10">
        <f t="shared" si="17"/>
        <v>387639474.24013561</v>
      </c>
      <c r="L30" s="7">
        <f t="shared" si="18"/>
        <v>8705255.2401356101</v>
      </c>
      <c r="M30" s="11">
        <f t="shared" si="7"/>
        <v>223286870.0805043</v>
      </c>
      <c r="N30" s="11">
        <f t="shared" si="6"/>
        <v>602221089.0805043</v>
      </c>
    </row>
    <row r="31" spans="2:14" x14ac:dyDescent="0.25">
      <c r="B31" s="20">
        <v>26</v>
      </c>
      <c r="C31" s="5">
        <v>43252</v>
      </c>
      <c r="D31" s="5">
        <v>43281</v>
      </c>
      <c r="E31" s="6">
        <v>378934219</v>
      </c>
      <c r="F31" s="2">
        <f t="shared" si="14"/>
        <v>30</v>
      </c>
      <c r="G31" s="9">
        <f t="shared" si="15"/>
        <v>8.2191780821917804E-2</v>
      </c>
      <c r="H31" s="1">
        <v>0.20280000000000001</v>
      </c>
      <c r="I31" s="1">
        <f t="shared" si="16"/>
        <v>0.30420000000000003</v>
      </c>
      <c r="J31" s="1">
        <f t="shared" si="3"/>
        <v>2.2379225919199275E-2</v>
      </c>
      <c r="K31" s="10">
        <f t="shared" si="17"/>
        <v>387297033.14582729</v>
      </c>
      <c r="L31" s="7">
        <f t="shared" si="18"/>
        <v>8362814.1458272934</v>
      </c>
      <c r="M31" s="11">
        <f t="shared" si="7"/>
        <v>231649684.22633159</v>
      </c>
      <c r="N31" s="11">
        <f t="shared" si="6"/>
        <v>610583903.22633159</v>
      </c>
    </row>
    <row r="32" spans="2:14" x14ac:dyDescent="0.25">
      <c r="B32" s="20">
        <v>27</v>
      </c>
      <c r="C32" s="5">
        <v>43282</v>
      </c>
      <c r="D32" s="5">
        <v>43312</v>
      </c>
      <c r="E32" s="6">
        <v>378934219</v>
      </c>
      <c r="F32" s="2">
        <f t="shared" si="14"/>
        <v>31</v>
      </c>
      <c r="G32" s="9">
        <f t="shared" si="15"/>
        <v>8.4931506849315067E-2</v>
      </c>
      <c r="H32" s="1">
        <v>0.20030000000000001</v>
      </c>
      <c r="I32" s="1">
        <f t="shared" si="16"/>
        <v>0.30044999999999999</v>
      </c>
      <c r="J32" s="1">
        <f t="shared" si="3"/>
        <v>2.2133929699163168E-2</v>
      </c>
      <c r="K32" s="10">
        <f t="shared" si="17"/>
        <v>387484176.05781358</v>
      </c>
      <c r="L32" s="7">
        <f t="shared" si="18"/>
        <v>8549957.0578135848</v>
      </c>
      <c r="M32" s="11">
        <f t="shared" si="7"/>
        <v>240199641.28414518</v>
      </c>
      <c r="N32" s="11">
        <f t="shared" si="6"/>
        <v>619133860.28414512</v>
      </c>
    </row>
    <row r="33" spans="2:19" x14ac:dyDescent="0.25">
      <c r="B33" s="20">
        <v>28</v>
      </c>
      <c r="C33" s="5">
        <v>43313</v>
      </c>
      <c r="D33" s="5">
        <v>43343</v>
      </c>
      <c r="E33" s="6">
        <v>378934219</v>
      </c>
      <c r="F33" s="2">
        <f t="shared" si="14"/>
        <v>31</v>
      </c>
      <c r="G33" s="9">
        <f t="shared" si="15"/>
        <v>8.4931506849315067E-2</v>
      </c>
      <c r="H33" s="1">
        <v>0.19439999999999999</v>
      </c>
      <c r="I33" s="1">
        <f t="shared" si="16"/>
        <v>0.29159999999999997</v>
      </c>
      <c r="J33" s="1">
        <f t="shared" si="3"/>
        <v>2.1552449974195476E-2</v>
      </c>
      <c r="K33" s="10">
        <f t="shared" si="17"/>
        <v>387259514.66400564</v>
      </c>
      <c r="L33" s="7">
        <f t="shared" si="18"/>
        <v>8325295.6640056372</v>
      </c>
      <c r="M33" s="11">
        <f t="shared" si="7"/>
        <v>248524936.94815081</v>
      </c>
      <c r="N33" s="11">
        <f t="shared" si="6"/>
        <v>627459155.94815087</v>
      </c>
    </row>
    <row r="34" spans="2:19" x14ac:dyDescent="0.25">
      <c r="B34" s="20">
        <v>29</v>
      </c>
      <c r="C34" s="5">
        <v>43344</v>
      </c>
      <c r="D34" s="5">
        <v>43373</v>
      </c>
      <c r="E34" s="6">
        <v>378934219</v>
      </c>
      <c r="F34" s="2">
        <f t="shared" si="14"/>
        <v>30</v>
      </c>
      <c r="G34" s="9">
        <f t="shared" si="15"/>
        <v>8.2191780821917804E-2</v>
      </c>
      <c r="H34" s="1">
        <v>0.1981</v>
      </c>
      <c r="I34" s="1">
        <f t="shared" si="16"/>
        <v>0.29715000000000003</v>
      </c>
      <c r="J34" s="1">
        <f t="shared" si="3"/>
        <v>2.1917532081249247E-2</v>
      </c>
      <c r="K34" s="10">
        <f t="shared" si="17"/>
        <v>387124529.92357039</v>
      </c>
      <c r="L34" s="7">
        <f t="shared" si="18"/>
        <v>8190310.9235703945</v>
      </c>
      <c r="M34" s="11">
        <f t="shared" si="7"/>
        <v>256715247.87172121</v>
      </c>
      <c r="N34" s="11">
        <f t="shared" si="6"/>
        <v>635649466.87172127</v>
      </c>
    </row>
    <row r="35" spans="2:19" x14ac:dyDescent="0.25">
      <c r="B35" s="20">
        <v>30</v>
      </c>
      <c r="C35" s="5">
        <v>43374</v>
      </c>
      <c r="D35" s="5">
        <v>43404</v>
      </c>
      <c r="E35" s="6">
        <v>378934219</v>
      </c>
      <c r="F35" s="2">
        <f t="shared" si="14"/>
        <v>31</v>
      </c>
      <c r="G35" s="9">
        <f t="shared" si="15"/>
        <v>8.4931506849315067E-2</v>
      </c>
      <c r="H35" s="1">
        <v>0.1963</v>
      </c>
      <c r="I35" s="1">
        <f t="shared" si="16"/>
        <v>0.29444999999999999</v>
      </c>
      <c r="J35" s="1">
        <f t="shared" si="3"/>
        <v>2.1740103800155453E-2</v>
      </c>
      <c r="K35" s="10">
        <f t="shared" si="17"/>
        <v>387332016.61458677</v>
      </c>
      <c r="L35" s="7">
        <f t="shared" si="18"/>
        <v>8397797.6145867705</v>
      </c>
      <c r="M35" s="11">
        <f t="shared" si="7"/>
        <v>265113045.48630798</v>
      </c>
      <c r="N35" s="11">
        <f t="shared" si="6"/>
        <v>644047264.48630798</v>
      </c>
    </row>
    <row r="36" spans="2:19" x14ac:dyDescent="0.25">
      <c r="B36" s="20">
        <v>31</v>
      </c>
      <c r="C36" s="5">
        <v>43405</v>
      </c>
      <c r="D36" s="5">
        <v>43434</v>
      </c>
      <c r="E36" s="6">
        <v>378934219</v>
      </c>
      <c r="F36" s="2">
        <f t="shared" si="14"/>
        <v>30</v>
      </c>
      <c r="G36" s="9">
        <f t="shared" si="15"/>
        <v>8.2191780821917804E-2</v>
      </c>
      <c r="H36" s="1">
        <v>0.19489999999999999</v>
      </c>
      <c r="I36" s="1">
        <f t="shared" si="16"/>
        <v>0.29235</v>
      </c>
      <c r="J36" s="1">
        <f t="shared" si="3"/>
        <v>2.1601869331581591E-2</v>
      </c>
      <c r="K36" s="10">
        <f t="shared" si="17"/>
        <v>387006587.8574568</v>
      </c>
      <c r="L36" s="7">
        <f t="shared" si="18"/>
        <v>8072368.8574568033</v>
      </c>
      <c r="M36" s="11">
        <f t="shared" si="7"/>
        <v>273185414.34376478</v>
      </c>
      <c r="N36" s="11">
        <f t="shared" si="6"/>
        <v>652119633.34376478</v>
      </c>
    </row>
    <row r="37" spans="2:19" x14ac:dyDescent="0.25">
      <c r="B37" s="20">
        <v>32</v>
      </c>
      <c r="C37" s="5">
        <v>43435</v>
      </c>
      <c r="D37" s="5">
        <v>43465</v>
      </c>
      <c r="E37" s="6">
        <v>378934219</v>
      </c>
      <c r="F37" s="2">
        <f t="shared" si="14"/>
        <v>31</v>
      </c>
      <c r="G37" s="9">
        <f t="shared" si="15"/>
        <v>8.4931506849315067E-2</v>
      </c>
      <c r="H37" s="1">
        <v>0.19400000000000001</v>
      </c>
      <c r="I37" s="1">
        <f t="shared" si="16"/>
        <v>0.29100000000000004</v>
      </c>
      <c r="J37" s="1">
        <f t="shared" si="3"/>
        <v>2.1512895544899102E-2</v>
      </c>
      <c r="K37" s="10">
        <f t="shared" si="17"/>
        <v>387244232.44341922</v>
      </c>
      <c r="L37" s="7">
        <f t="shared" si="18"/>
        <v>8310013.4434192181</v>
      </c>
      <c r="M37" s="11">
        <f t="shared" si="7"/>
        <v>281495427.787184</v>
      </c>
      <c r="N37" s="11">
        <f t="shared" si="6"/>
        <v>660429646.787184</v>
      </c>
    </row>
    <row r="38" spans="2:19" x14ac:dyDescent="0.25">
      <c r="B38" s="20">
        <v>33</v>
      </c>
      <c r="C38" s="5">
        <v>43466</v>
      </c>
      <c r="D38" s="5">
        <v>43496</v>
      </c>
      <c r="E38" s="6">
        <v>378934219</v>
      </c>
      <c r="F38" s="2">
        <f t="shared" si="14"/>
        <v>31</v>
      </c>
      <c r="G38" s="9">
        <f t="shared" si="15"/>
        <v>8.4931506849315067E-2</v>
      </c>
      <c r="H38" s="19">
        <v>0.19159999999999999</v>
      </c>
      <c r="I38" s="1">
        <f t="shared" si="16"/>
        <v>0.28739999999999999</v>
      </c>
      <c r="J38" s="1">
        <f t="shared" si="3"/>
        <v>2.127521449135017E-2</v>
      </c>
      <c r="K38" s="10">
        <f t="shared" si="17"/>
        <v>387152402.40312481</v>
      </c>
      <c r="L38" s="7">
        <f t="shared" si="18"/>
        <v>8218183.4031248093</v>
      </c>
      <c r="M38" s="11">
        <f t="shared" si="7"/>
        <v>289713611.19030881</v>
      </c>
      <c r="N38" s="11">
        <f t="shared" si="6"/>
        <v>668647830.19030881</v>
      </c>
    </row>
    <row r="39" spans="2:19" ht="30" x14ac:dyDescent="0.25">
      <c r="B39" s="20">
        <v>34</v>
      </c>
      <c r="C39" s="5">
        <v>43497</v>
      </c>
      <c r="D39" s="5">
        <v>43524</v>
      </c>
      <c r="E39" s="6">
        <v>378934219</v>
      </c>
      <c r="F39" s="2">
        <f t="shared" ref="F39:F50" si="19">D39-C39+1</f>
        <v>28</v>
      </c>
      <c r="G39" s="9">
        <f t="shared" ref="G39:G50" si="20">F39/365</f>
        <v>7.6712328767123292E-2</v>
      </c>
      <c r="H39" s="1">
        <v>0.19700000000000001</v>
      </c>
      <c r="I39" s="1">
        <f t="shared" si="16"/>
        <v>0.29549999999999998</v>
      </c>
      <c r="J39" s="1">
        <f t="shared" si="3"/>
        <v>2.1809143962671307E-2</v>
      </c>
      <c r="K39" s="10">
        <f t="shared" ref="K39:K44" si="21">-FV(I39,G39,,E39)</f>
        <v>386535299.77826267</v>
      </c>
      <c r="L39" s="7">
        <f t="shared" ref="L39:L44" si="22">K39-E39</f>
        <v>7601080.7782626748</v>
      </c>
      <c r="M39" s="11">
        <f t="shared" si="7"/>
        <v>297314691.96857148</v>
      </c>
      <c r="N39" s="11">
        <f t="shared" si="6"/>
        <v>676248910.96857142</v>
      </c>
      <c r="P39" s="73" t="s">
        <v>31</v>
      </c>
      <c r="Q39" s="74" t="s">
        <v>30</v>
      </c>
      <c r="R39" s="73" t="s">
        <v>29</v>
      </c>
      <c r="S39" s="75" t="s">
        <v>32</v>
      </c>
    </row>
    <row r="40" spans="2:19" ht="30" x14ac:dyDescent="0.25">
      <c r="B40" s="36">
        <v>35</v>
      </c>
      <c r="C40" s="77">
        <v>43525</v>
      </c>
      <c r="D40" s="77">
        <v>43555</v>
      </c>
      <c r="E40" s="12">
        <v>378934219</v>
      </c>
      <c r="F40" s="13">
        <f t="shared" si="19"/>
        <v>31</v>
      </c>
      <c r="G40" s="14">
        <f t="shared" si="20"/>
        <v>8.4931506849315067E-2</v>
      </c>
      <c r="H40" s="15">
        <v>0.19370000000000001</v>
      </c>
      <c r="I40" s="15">
        <f t="shared" si="16"/>
        <v>0.29055000000000003</v>
      </c>
      <c r="J40" s="15">
        <f t="shared" si="3"/>
        <v>2.1483218662772696E-2</v>
      </c>
      <c r="K40" s="38">
        <f t="shared" si="21"/>
        <v>387232766.51223785</v>
      </c>
      <c r="L40" s="16">
        <f t="shared" si="22"/>
        <v>8298547.5122378469</v>
      </c>
      <c r="M40" s="17">
        <f t="shared" si="7"/>
        <v>305613239.48080933</v>
      </c>
      <c r="N40" s="17">
        <f t="shared" si="6"/>
        <v>684547458.48080933</v>
      </c>
      <c r="P40" s="69" t="s">
        <v>27</v>
      </c>
      <c r="Q40" s="70">
        <v>489452507</v>
      </c>
      <c r="R40" s="71">
        <v>14037030</v>
      </c>
      <c r="S40" s="56">
        <f>+Q40-R40</f>
        <v>475415477</v>
      </c>
    </row>
    <row r="41" spans="2:19" x14ac:dyDescent="0.25">
      <c r="B41" s="20">
        <v>36</v>
      </c>
      <c r="C41" s="5">
        <v>43556</v>
      </c>
      <c r="D41" s="5">
        <v>43585</v>
      </c>
      <c r="E41" s="6">
        <v>378934219</v>
      </c>
      <c r="F41" s="2">
        <f t="shared" si="19"/>
        <v>30</v>
      </c>
      <c r="G41" s="9">
        <f t="shared" si="20"/>
        <v>8.2191780821917804E-2</v>
      </c>
      <c r="H41" s="19">
        <v>0.19320000000000001</v>
      </c>
      <c r="I41" s="1">
        <f t="shared" si="16"/>
        <v>0.2898</v>
      </c>
      <c r="J41" s="1">
        <f t="shared" si="3"/>
        <v>2.1433736106823309E-2</v>
      </c>
      <c r="K41" s="10">
        <f t="shared" si="21"/>
        <v>386943767.508053</v>
      </c>
      <c r="L41" s="7">
        <f t="shared" si="22"/>
        <v>8009548.5080530047</v>
      </c>
      <c r="M41" s="11">
        <f t="shared" si="7"/>
        <v>313622787.98886234</v>
      </c>
      <c r="N41" s="11">
        <f t="shared" si="6"/>
        <v>692557006.98886228</v>
      </c>
      <c r="P41" s="68" t="s">
        <v>28</v>
      </c>
      <c r="Q41" s="70">
        <v>210005945</v>
      </c>
      <c r="R41" s="71">
        <v>6015870</v>
      </c>
      <c r="S41" s="56">
        <f>+Q41-R41</f>
        <v>203990075</v>
      </c>
    </row>
    <row r="42" spans="2:19" x14ac:dyDescent="0.25">
      <c r="B42" s="20">
        <v>37</v>
      </c>
      <c r="C42" s="5">
        <v>43586</v>
      </c>
      <c r="D42" s="5">
        <v>43616</v>
      </c>
      <c r="E42" s="6">
        <v>378934219</v>
      </c>
      <c r="F42" s="2">
        <f t="shared" si="19"/>
        <v>31</v>
      </c>
      <c r="G42" s="9">
        <f t="shared" si="20"/>
        <v>8.4931506849315067E-2</v>
      </c>
      <c r="H42" s="19">
        <v>0.19339999999999999</v>
      </c>
      <c r="I42" s="1">
        <f t="shared" si="16"/>
        <v>0.29009999999999997</v>
      </c>
      <c r="J42" s="1">
        <f t="shared" si="3"/>
        <v>2.1453532293473465E-2</v>
      </c>
      <c r="K42" s="10">
        <f t="shared" si="21"/>
        <v>387221296.92199332</v>
      </c>
      <c r="L42" s="7">
        <f t="shared" si="22"/>
        <v>8287077.9219933152</v>
      </c>
      <c r="M42" s="11">
        <f t="shared" si="7"/>
        <v>321909865.91085565</v>
      </c>
      <c r="N42" s="11">
        <f t="shared" si="6"/>
        <v>700844084.91085565</v>
      </c>
      <c r="P42" s="68"/>
      <c r="Q42" s="11"/>
      <c r="R42" s="11"/>
      <c r="S42" s="72">
        <f>+S41+S40</f>
        <v>679405552</v>
      </c>
    </row>
    <row r="43" spans="2:19" x14ac:dyDescent="0.25">
      <c r="B43" s="20">
        <v>38</v>
      </c>
      <c r="C43" s="5">
        <v>43617</v>
      </c>
      <c r="D43" s="5">
        <v>43646</v>
      </c>
      <c r="E43" s="6">
        <v>378934219</v>
      </c>
      <c r="F43" s="2">
        <f t="shared" si="19"/>
        <v>30</v>
      </c>
      <c r="G43" s="9">
        <f t="shared" si="20"/>
        <v>8.2191780821917804E-2</v>
      </c>
      <c r="H43" s="19">
        <v>0.193</v>
      </c>
      <c r="I43" s="1">
        <f t="shared" si="16"/>
        <v>0.28949999999999998</v>
      </c>
      <c r="J43" s="1">
        <f t="shared" si="3"/>
        <v>2.1413935698951558E-2</v>
      </c>
      <c r="K43" s="10">
        <f t="shared" si="21"/>
        <v>386936369.3860572</v>
      </c>
      <c r="L43" s="7">
        <f t="shared" si="22"/>
        <v>8002150.386057198</v>
      </c>
      <c r="M43" s="11">
        <f t="shared" si="7"/>
        <v>329912016.29691285</v>
      </c>
      <c r="N43" s="11">
        <f t="shared" si="6"/>
        <v>708846235.29691291</v>
      </c>
    </row>
    <row r="44" spans="2:19" ht="30" x14ac:dyDescent="0.25">
      <c r="B44" s="20">
        <v>39</v>
      </c>
      <c r="C44" s="5">
        <v>43647</v>
      </c>
      <c r="D44" s="5">
        <v>43677</v>
      </c>
      <c r="E44" s="6">
        <v>378934219</v>
      </c>
      <c r="F44" s="2">
        <f t="shared" si="19"/>
        <v>31</v>
      </c>
      <c r="G44" s="9">
        <f t="shared" si="20"/>
        <v>8.4931506849315067E-2</v>
      </c>
      <c r="H44" s="19">
        <v>0.1928</v>
      </c>
      <c r="I44" s="1">
        <f t="shared" si="16"/>
        <v>0.28920000000000001</v>
      </c>
      <c r="J44" s="1">
        <f t="shared" si="3"/>
        <v>2.1394131067975497E-2</v>
      </c>
      <c r="K44" s="10">
        <f t="shared" si="21"/>
        <v>387198346.75453353</v>
      </c>
      <c r="L44" s="7">
        <f t="shared" si="22"/>
        <v>8264127.7545335293</v>
      </c>
      <c r="M44" s="11">
        <f t="shared" si="7"/>
        <v>338176144.05144638</v>
      </c>
      <c r="N44" s="11">
        <f t="shared" si="6"/>
        <v>717110363.05144644</v>
      </c>
      <c r="P44" s="76" t="s">
        <v>33</v>
      </c>
      <c r="Q44" s="67">
        <f>+N58-S42</f>
        <v>142721450.11342669</v>
      </c>
    </row>
    <row r="45" spans="2:19" x14ac:dyDescent="0.25">
      <c r="B45" s="20">
        <v>40</v>
      </c>
      <c r="C45" s="5">
        <v>43678</v>
      </c>
      <c r="D45" s="5">
        <v>43708</v>
      </c>
      <c r="E45" s="6">
        <v>378934219</v>
      </c>
      <c r="F45" s="2">
        <f t="shared" si="19"/>
        <v>31</v>
      </c>
      <c r="G45" s="9">
        <f t="shared" si="20"/>
        <v>8.4931506849315067E-2</v>
      </c>
      <c r="H45" s="1">
        <v>0.19320000000000001</v>
      </c>
      <c r="I45" s="1">
        <f t="shared" si="16"/>
        <v>0.2898</v>
      </c>
      <c r="J45" s="1">
        <f t="shared" si="3"/>
        <v>2.1433736106823309E-2</v>
      </c>
      <c r="K45" s="55">
        <f>-FV(I45,G45,,E45)</f>
        <v>387213648.49447691</v>
      </c>
      <c r="L45" s="7">
        <f>K45-E45</f>
        <v>8279429.4944769144</v>
      </c>
      <c r="M45" s="11">
        <f t="shared" si="7"/>
        <v>346455573.54592329</v>
      </c>
      <c r="N45" s="11">
        <f t="shared" si="6"/>
        <v>725389792.54592323</v>
      </c>
    </row>
    <row r="46" spans="2:19" x14ac:dyDescent="0.25">
      <c r="B46" s="20">
        <v>41</v>
      </c>
      <c r="C46" s="59">
        <v>43709</v>
      </c>
      <c r="D46" s="59">
        <v>43738</v>
      </c>
      <c r="E46" s="6">
        <v>378934219</v>
      </c>
      <c r="F46" s="61">
        <f t="shared" si="19"/>
        <v>30</v>
      </c>
      <c r="G46" s="62">
        <f t="shared" si="20"/>
        <v>8.2191780821917804E-2</v>
      </c>
      <c r="H46" s="63">
        <v>0.19320000000000001</v>
      </c>
      <c r="I46" s="63">
        <f t="shared" ref="I46:I50" si="23">+H46*1.5</f>
        <v>0.2898</v>
      </c>
      <c r="J46" s="64">
        <f t="shared" si="3"/>
        <v>2.1433736106823309E-2</v>
      </c>
      <c r="K46" s="65">
        <f t="shared" ref="K46:K50" si="24">-FV(I46,G46,,E46)</f>
        <v>386943767.508053</v>
      </c>
      <c r="L46" s="60">
        <f t="shared" ref="L46:L50" si="25">K46-E46</f>
        <v>8009548.5080530047</v>
      </c>
      <c r="M46" s="66">
        <f t="shared" si="7"/>
        <v>354465122.0539763</v>
      </c>
      <c r="N46" s="66">
        <f t="shared" si="6"/>
        <v>733399341.0539763</v>
      </c>
    </row>
    <row r="47" spans="2:19" x14ac:dyDescent="0.25">
      <c r="B47" s="20">
        <v>42</v>
      </c>
      <c r="C47" s="59">
        <v>43739</v>
      </c>
      <c r="D47" s="59">
        <v>43769</v>
      </c>
      <c r="E47" s="6">
        <v>378934219</v>
      </c>
      <c r="F47" s="61">
        <f t="shared" si="19"/>
        <v>31</v>
      </c>
      <c r="G47" s="62">
        <f t="shared" si="20"/>
        <v>8.4931506849315067E-2</v>
      </c>
      <c r="H47" s="63">
        <v>0.191</v>
      </c>
      <c r="I47" s="63">
        <f t="shared" si="23"/>
        <v>0.28649999999999998</v>
      </c>
      <c r="J47" s="64">
        <f t="shared" si="3"/>
        <v>2.1215699038257929E-2</v>
      </c>
      <c r="K47" s="65">
        <f t="shared" si="24"/>
        <v>387129408.17988241</v>
      </c>
      <c r="L47" s="60">
        <f t="shared" si="25"/>
        <v>8195189.1798824072</v>
      </c>
      <c r="M47" s="66">
        <f t="shared" si="7"/>
        <v>362660311.2338587</v>
      </c>
      <c r="N47" s="66">
        <f t="shared" si="6"/>
        <v>741594530.2338587</v>
      </c>
    </row>
    <row r="48" spans="2:19" x14ac:dyDescent="0.25">
      <c r="B48" s="20">
        <v>43</v>
      </c>
      <c r="C48" s="59">
        <v>43770</v>
      </c>
      <c r="D48" s="59">
        <v>43799</v>
      </c>
      <c r="E48" s="6">
        <v>378934219</v>
      </c>
      <c r="F48" s="61">
        <f t="shared" si="19"/>
        <v>30</v>
      </c>
      <c r="G48" s="62">
        <f t="shared" si="20"/>
        <v>8.2191780821917804E-2</v>
      </c>
      <c r="H48" s="63">
        <v>0.1903</v>
      </c>
      <c r="I48" s="63">
        <f t="shared" si="23"/>
        <v>0.28544999999999998</v>
      </c>
      <c r="J48" s="64">
        <f t="shared" si="3"/>
        <v>2.1146216086632474E-2</v>
      </c>
      <c r="K48" s="65">
        <f t="shared" si="24"/>
        <v>386836339.82179654</v>
      </c>
      <c r="L48" s="60">
        <f t="shared" si="25"/>
        <v>7902120.8217965364</v>
      </c>
      <c r="M48" s="66">
        <f>+M47+L48</f>
        <v>370562432.05565524</v>
      </c>
      <c r="N48" s="66">
        <f t="shared" si="6"/>
        <v>749496651.05565524</v>
      </c>
      <c r="O48" s="44"/>
    </row>
    <row r="49" spans="2:15" x14ac:dyDescent="0.25">
      <c r="B49" s="20">
        <v>44</v>
      </c>
      <c r="C49" s="59">
        <v>43800</v>
      </c>
      <c r="D49" s="59">
        <v>43830</v>
      </c>
      <c r="E49" s="6">
        <v>378934219</v>
      </c>
      <c r="F49" s="61">
        <f t="shared" si="19"/>
        <v>31</v>
      </c>
      <c r="G49" s="62">
        <f t="shared" si="20"/>
        <v>8.4931506849315067E-2</v>
      </c>
      <c r="H49" s="63">
        <v>0.18909999999999999</v>
      </c>
      <c r="I49" s="63">
        <f t="shared" si="23"/>
        <v>0.28364999999999996</v>
      </c>
      <c r="J49" s="64">
        <f t="shared" si="3"/>
        <v>2.102698132372427E-2</v>
      </c>
      <c r="K49" s="65">
        <f t="shared" si="24"/>
        <v>387056495.90387195</v>
      </c>
      <c r="L49" s="60">
        <f t="shared" si="25"/>
        <v>8122276.9038719535</v>
      </c>
      <c r="M49" s="66">
        <f>+M48+L49</f>
        <v>378684708.95952719</v>
      </c>
      <c r="N49" s="66">
        <f t="shared" si="6"/>
        <v>757618927.95952725</v>
      </c>
      <c r="O49" s="44"/>
    </row>
    <row r="50" spans="2:15" x14ac:dyDescent="0.25">
      <c r="B50" s="20">
        <v>45</v>
      </c>
      <c r="C50" s="59">
        <v>43831</v>
      </c>
      <c r="D50" s="59">
        <v>43861</v>
      </c>
      <c r="E50" s="6">
        <v>378934219</v>
      </c>
      <c r="F50" s="61">
        <f t="shared" si="19"/>
        <v>31</v>
      </c>
      <c r="G50" s="62">
        <f t="shared" si="20"/>
        <v>8.4931506849315067E-2</v>
      </c>
      <c r="H50" s="63">
        <v>0.18770000000000001</v>
      </c>
      <c r="I50" s="63">
        <f t="shared" si="23"/>
        <v>0.28155000000000002</v>
      </c>
      <c r="J50" s="64">
        <f t="shared" si="3"/>
        <v>2.0887680238021122E-2</v>
      </c>
      <c r="K50" s="65">
        <f t="shared" si="24"/>
        <v>387002676.21902668</v>
      </c>
      <c r="L50" s="60">
        <f t="shared" si="25"/>
        <v>8068457.2190266848</v>
      </c>
      <c r="M50" s="66">
        <f>+M49+L50</f>
        <v>386753166.17855388</v>
      </c>
      <c r="N50" s="66">
        <f t="shared" si="6"/>
        <v>765687385.17855382</v>
      </c>
      <c r="O50" s="23"/>
    </row>
    <row r="51" spans="2:15" x14ac:dyDescent="0.25">
      <c r="B51" s="20">
        <v>46</v>
      </c>
      <c r="C51" s="59">
        <v>43862</v>
      </c>
      <c r="D51" s="59">
        <v>43890</v>
      </c>
      <c r="E51" s="6">
        <v>378934219</v>
      </c>
      <c r="F51" s="61">
        <f t="shared" ref="F51:F56" si="26">D51-C51+1</f>
        <v>29</v>
      </c>
      <c r="G51" s="62">
        <f t="shared" ref="G51:G56" si="27">F51/365</f>
        <v>7.9452054794520555E-2</v>
      </c>
      <c r="H51" s="63">
        <v>0.19059999999999999</v>
      </c>
      <c r="I51" s="63">
        <f t="shared" ref="I51:I56" si="28">+H51*1.5</f>
        <v>0.28589999999999999</v>
      </c>
      <c r="J51" s="64">
        <f t="shared" ref="J51:J56" si="29">((1+I51)^1)^(1/12)-1</f>
        <v>2.1176000862688671E-2</v>
      </c>
      <c r="K51" s="65">
        <f t="shared" ref="K51:K56" si="30">-FV(I51,G51,,E51)</f>
        <v>386581050.06926239</v>
      </c>
      <c r="L51" s="60">
        <f t="shared" ref="L51:L56" si="31">K51-E51</f>
        <v>7646831.0692623854</v>
      </c>
      <c r="M51" s="66">
        <f t="shared" ref="M51:M56" si="32">+M50+L51</f>
        <v>394399997.24781626</v>
      </c>
      <c r="N51" s="66">
        <f t="shared" ref="N51:N56" si="33">+E51+M51</f>
        <v>773334216.24781632</v>
      </c>
    </row>
    <row r="52" spans="2:15" x14ac:dyDescent="0.25">
      <c r="B52" s="20">
        <v>47</v>
      </c>
      <c r="C52" s="59">
        <v>43891</v>
      </c>
      <c r="D52" s="59">
        <v>43921</v>
      </c>
      <c r="E52" s="6">
        <v>378934219</v>
      </c>
      <c r="F52" s="61">
        <f t="shared" si="26"/>
        <v>31</v>
      </c>
      <c r="G52" s="62">
        <f t="shared" si="27"/>
        <v>8.4931506849315067E-2</v>
      </c>
      <c r="H52" s="63">
        <v>0.1895</v>
      </c>
      <c r="I52" s="63">
        <f t="shared" si="28"/>
        <v>0.28425</v>
      </c>
      <c r="J52" s="64">
        <f t="shared" si="29"/>
        <v>2.1066743264638976E-2</v>
      </c>
      <c r="K52" s="65">
        <f t="shared" si="30"/>
        <v>387071858.15835065</v>
      </c>
      <c r="L52" s="60">
        <f t="shared" si="31"/>
        <v>8137639.1583506465</v>
      </c>
      <c r="M52" s="66">
        <f t="shared" si="32"/>
        <v>402537636.40616691</v>
      </c>
      <c r="N52" s="66">
        <f t="shared" si="33"/>
        <v>781471855.40616691</v>
      </c>
    </row>
    <row r="53" spans="2:15" x14ac:dyDescent="0.25">
      <c r="B53" s="20">
        <v>48</v>
      </c>
      <c r="C53" s="59">
        <v>43922</v>
      </c>
      <c r="D53" s="59">
        <v>43951</v>
      </c>
      <c r="E53" s="6">
        <v>378934219</v>
      </c>
      <c r="F53" s="61">
        <f t="shared" si="26"/>
        <v>30</v>
      </c>
      <c r="G53" s="62">
        <f t="shared" si="27"/>
        <v>8.2191780821917804E-2</v>
      </c>
      <c r="H53" s="63">
        <v>0.18690000000000001</v>
      </c>
      <c r="I53" s="63">
        <f t="shared" si="28"/>
        <v>0.28034999999999999</v>
      </c>
      <c r="J53" s="64">
        <f t="shared" si="29"/>
        <v>2.0807985643612081E-2</v>
      </c>
      <c r="K53" s="65">
        <f t="shared" si="30"/>
        <v>386709964.39096302</v>
      </c>
      <c r="L53" s="60">
        <f t="shared" si="31"/>
        <v>7775745.3909630179</v>
      </c>
      <c r="M53" s="66">
        <f t="shared" si="32"/>
        <v>410313381.79712993</v>
      </c>
      <c r="N53" s="66">
        <f t="shared" si="33"/>
        <v>789247600.79712987</v>
      </c>
    </row>
    <row r="54" spans="2:15" x14ac:dyDescent="0.25">
      <c r="B54" s="20">
        <v>49</v>
      </c>
      <c r="C54" s="59">
        <v>43952</v>
      </c>
      <c r="D54" s="59">
        <v>43982</v>
      </c>
      <c r="E54" s="6">
        <v>378934219</v>
      </c>
      <c r="F54" s="61">
        <f t="shared" si="26"/>
        <v>31</v>
      </c>
      <c r="G54" s="62">
        <f t="shared" si="27"/>
        <v>8.4931506849315067E-2</v>
      </c>
      <c r="H54" s="63">
        <v>0.18190000000000001</v>
      </c>
      <c r="I54" s="63">
        <f t="shared" si="28"/>
        <v>0.27285000000000004</v>
      </c>
      <c r="J54" s="64">
        <f t="shared" si="29"/>
        <v>2.0308337615317473E-2</v>
      </c>
      <c r="K54" s="65">
        <f t="shared" si="30"/>
        <v>386778845.75341469</v>
      </c>
      <c r="L54" s="60">
        <f t="shared" si="31"/>
        <v>7844626.7534146905</v>
      </c>
      <c r="M54" s="66">
        <f t="shared" si="32"/>
        <v>418158008.55054462</v>
      </c>
      <c r="N54" s="66">
        <f t="shared" si="33"/>
        <v>797092227.55054462</v>
      </c>
    </row>
    <row r="55" spans="2:15" x14ac:dyDescent="0.25">
      <c r="B55" s="20">
        <v>50</v>
      </c>
      <c r="C55" s="59">
        <v>43983</v>
      </c>
      <c r="D55" s="59">
        <v>44012</v>
      </c>
      <c r="E55" s="6">
        <v>378934219</v>
      </c>
      <c r="F55" s="61">
        <f t="shared" si="26"/>
        <v>30</v>
      </c>
      <c r="G55" s="62">
        <f t="shared" si="27"/>
        <v>8.2191780821917804E-2</v>
      </c>
      <c r="H55" s="63">
        <v>0.1812</v>
      </c>
      <c r="I55" s="63">
        <f t="shared" si="28"/>
        <v>0.27179999999999999</v>
      </c>
      <c r="J55" s="64">
        <f t="shared" si="29"/>
        <v>2.0238171647650516E-2</v>
      </c>
      <c r="K55" s="65">
        <f t="shared" si="30"/>
        <v>386497059.46329027</v>
      </c>
      <c r="L55" s="60">
        <f t="shared" si="31"/>
        <v>7562840.4632902741</v>
      </c>
      <c r="M55" s="66">
        <f t="shared" si="32"/>
        <v>425720849.01383489</v>
      </c>
      <c r="N55" s="66">
        <f t="shared" si="33"/>
        <v>804655068.01383495</v>
      </c>
    </row>
    <row r="56" spans="2:15" x14ac:dyDescent="0.25">
      <c r="B56" s="20">
        <v>51</v>
      </c>
      <c r="C56" s="59">
        <v>44013</v>
      </c>
      <c r="D56" s="59">
        <v>44043</v>
      </c>
      <c r="E56" s="6">
        <v>378934219</v>
      </c>
      <c r="F56" s="61">
        <f t="shared" si="26"/>
        <v>31</v>
      </c>
      <c r="G56" s="62">
        <f t="shared" si="27"/>
        <v>8.4931506849315067E-2</v>
      </c>
      <c r="H56" s="63">
        <v>0.1812</v>
      </c>
      <c r="I56" s="63">
        <f t="shared" si="28"/>
        <v>0.27179999999999999</v>
      </c>
      <c r="J56" s="64">
        <f t="shared" si="29"/>
        <v>2.0238171647650516E-2</v>
      </c>
      <c r="K56" s="65">
        <f t="shared" si="30"/>
        <v>386751737.12244999</v>
      </c>
      <c r="L56" s="60">
        <f t="shared" si="31"/>
        <v>7817518.1224499941</v>
      </c>
      <c r="M56" s="66">
        <f t="shared" si="32"/>
        <v>433538367.13628489</v>
      </c>
      <c r="N56" s="66">
        <f t="shared" si="33"/>
        <v>812472586.13628483</v>
      </c>
    </row>
    <row r="57" spans="2:15" x14ac:dyDescent="0.25">
      <c r="B57" s="20">
        <v>52</v>
      </c>
      <c r="C57" s="59">
        <v>44044</v>
      </c>
      <c r="D57" s="59">
        <v>44074</v>
      </c>
      <c r="E57" s="6">
        <v>378934220</v>
      </c>
      <c r="F57" s="61">
        <f t="shared" ref="F57:F58" si="34">D57-C57+1</f>
        <v>31</v>
      </c>
      <c r="G57" s="62">
        <f t="shared" ref="G57" si="35">F57/365</f>
        <v>8.4931506849315067E-2</v>
      </c>
      <c r="H57" s="63">
        <v>0.18290000000000001</v>
      </c>
      <c r="I57" s="63">
        <f t="shared" ref="I57" si="36">+H57*1.5</f>
        <v>0.27434999999999998</v>
      </c>
      <c r="J57" s="64">
        <f t="shared" ref="J57" si="37">((1+I57)^1)^(1/12)-1</f>
        <v>2.040848272831397E-2</v>
      </c>
      <c r="K57" s="65">
        <f t="shared" ref="K57" si="38">-FV(I57,G57,,E57)</f>
        <v>386817537.91390812</v>
      </c>
      <c r="L57" s="60">
        <f t="shared" ref="L57" si="39">K57-E57</f>
        <v>7883317.913908124</v>
      </c>
      <c r="M57" s="66">
        <f t="shared" ref="M57" si="40">+M56+L57</f>
        <v>441421685.05019301</v>
      </c>
      <c r="N57" s="66">
        <f t="shared" ref="N57" si="41">+E57+M57</f>
        <v>820355905.05019307</v>
      </c>
    </row>
    <row r="58" spans="2:15" ht="18.75" x14ac:dyDescent="0.3">
      <c r="B58" s="20">
        <v>53</v>
      </c>
      <c r="C58" s="59">
        <v>44075</v>
      </c>
      <c r="D58" s="59">
        <v>44081</v>
      </c>
      <c r="E58" s="6">
        <v>378934220</v>
      </c>
      <c r="F58" s="61">
        <f t="shared" si="34"/>
        <v>7</v>
      </c>
      <c r="G58" s="62">
        <f t="shared" ref="G58" si="42">F58/365</f>
        <v>1.9178082191780823E-2</v>
      </c>
      <c r="H58" s="63">
        <v>0.1835</v>
      </c>
      <c r="I58" s="63">
        <f t="shared" ref="I58" si="43">+H58*1.5</f>
        <v>0.27524999999999999</v>
      </c>
      <c r="J58" s="64">
        <f t="shared" ref="J58" si="44">((1+I58)^1)^(1/12)-1</f>
        <v>2.0468517942215714E-2</v>
      </c>
      <c r="K58" s="65">
        <f t="shared" ref="K58" si="45">-FV(I58,G58,,E58)</f>
        <v>380705317.06323367</v>
      </c>
      <c r="L58" s="60">
        <f t="shared" ref="L58" si="46">K58-E58</f>
        <v>1771097.0632336736</v>
      </c>
      <c r="M58" s="66">
        <f t="shared" ref="M58" si="47">+M57+L58</f>
        <v>443192782.11342669</v>
      </c>
      <c r="N58" s="78">
        <f t="shared" ref="N58" si="48">+E58+M58</f>
        <v>822127002.11342669</v>
      </c>
    </row>
  </sheetData>
  <mergeCells count="2">
    <mergeCell ref="B1:N1"/>
    <mergeCell ref="B2:N2"/>
  </mergeCells>
  <printOptions horizontalCentered="1" verticalCentered="1"/>
  <pageMargins left="0" right="0" top="0" bottom="0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8"/>
  <sheetViews>
    <sheetView topLeftCell="A10" workbookViewId="0">
      <selection activeCell="C25" sqref="C25"/>
    </sheetView>
  </sheetViews>
  <sheetFormatPr baseColWidth="10" defaultColWidth="9.140625" defaultRowHeight="15" x14ac:dyDescent="0.25"/>
  <cols>
    <col min="1" max="1" width="16.7109375" bestFit="1" customWidth="1"/>
    <col min="2" max="2" width="5.5703125" customWidth="1"/>
    <col min="3" max="3" width="17" customWidth="1"/>
    <col min="4" max="4" width="18" bestFit="1" customWidth="1"/>
    <col min="5" max="5" width="14.5703125" customWidth="1"/>
    <col min="6" max="6" width="4.7109375" hidden="1" customWidth="1"/>
    <col min="7" max="7" width="16" hidden="1" customWidth="1"/>
    <col min="8" max="8" width="9.85546875" customWidth="1"/>
    <col min="9" max="9" width="9.5703125" customWidth="1"/>
    <col min="10" max="10" width="12.7109375" customWidth="1"/>
    <col min="11" max="11" width="15.42578125" hidden="1" customWidth="1"/>
    <col min="12" max="12" width="13.140625" customWidth="1"/>
    <col min="13" max="13" width="16.5703125" bestFit="1" customWidth="1"/>
    <col min="14" max="14" width="18.42578125" bestFit="1" customWidth="1"/>
    <col min="15" max="15" width="14.140625" bestFit="1" customWidth="1"/>
  </cols>
  <sheetData>
    <row r="1" spans="2:14" ht="18.75" x14ac:dyDescent="0.3">
      <c r="B1" s="123" t="s">
        <v>19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8.75" x14ac:dyDescent="0.3">
      <c r="B2" s="123" t="s">
        <v>21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5" spans="2:14" ht="39" customHeight="1" x14ac:dyDescent="0.25">
      <c r="B5" s="8" t="s">
        <v>5</v>
      </c>
      <c r="C5" s="3" t="s">
        <v>0</v>
      </c>
      <c r="D5" s="3" t="s">
        <v>1</v>
      </c>
      <c r="E5" s="3" t="s">
        <v>2</v>
      </c>
      <c r="F5" s="3" t="s">
        <v>9</v>
      </c>
      <c r="G5" s="3" t="s">
        <v>3</v>
      </c>
      <c r="H5" s="3" t="s">
        <v>7</v>
      </c>
      <c r="I5" s="3" t="s">
        <v>7</v>
      </c>
      <c r="J5" s="3" t="s">
        <v>11</v>
      </c>
      <c r="K5" s="4" t="s">
        <v>20</v>
      </c>
      <c r="L5" s="3" t="s">
        <v>10</v>
      </c>
      <c r="M5" s="3" t="s">
        <v>8</v>
      </c>
      <c r="N5" s="3" t="s">
        <v>6</v>
      </c>
    </row>
    <row r="6" spans="2:14" x14ac:dyDescent="0.25">
      <c r="B6" s="36">
        <v>1</v>
      </c>
      <c r="C6" s="37">
        <v>42303</v>
      </c>
      <c r="D6" s="37">
        <v>42308</v>
      </c>
      <c r="E6" s="12">
        <f>44044000+12887000+12887000</f>
        <v>69818000</v>
      </c>
      <c r="F6" s="13">
        <f t="shared" ref="F6:F55" si="0">D6-C6+1</f>
        <v>6</v>
      </c>
      <c r="G6" s="14">
        <f t="shared" ref="G6:G55" si="1">F6/365</f>
        <v>1.643835616438356E-2</v>
      </c>
      <c r="H6" s="15">
        <v>5.0799999999999998E-2</v>
      </c>
      <c r="I6" s="15">
        <f t="shared" ref="I6:I23" si="2">H6</f>
        <v>5.0799999999999998E-2</v>
      </c>
      <c r="J6" s="15">
        <f t="shared" ref="J6:J55" si="3">((1+I6)^1)^(1/12)-1</f>
        <v>4.1378522703343634E-3</v>
      </c>
      <c r="K6" s="38">
        <f>-FV(I6,G6,,E6)</f>
        <v>69874893.405276522</v>
      </c>
      <c r="L6" s="16">
        <f>K6-E6</f>
        <v>56893.40527652204</v>
      </c>
      <c r="M6" s="17">
        <f>+L6</f>
        <v>56893.40527652204</v>
      </c>
      <c r="N6" s="17">
        <f>+E6+M6</f>
        <v>69874893.405276522</v>
      </c>
    </row>
    <row r="7" spans="2:14" x14ac:dyDescent="0.25">
      <c r="B7" s="36">
        <v>2</v>
      </c>
      <c r="C7" s="37">
        <v>42309</v>
      </c>
      <c r="D7" s="37">
        <v>42338</v>
      </c>
      <c r="E7" s="12">
        <f t="shared" ref="E7:E9" si="4">44044000+12887000+12887000</f>
        <v>69818000</v>
      </c>
      <c r="F7" s="13">
        <f t="shared" si="0"/>
        <v>30</v>
      </c>
      <c r="G7" s="14">
        <f t="shared" si="1"/>
        <v>8.2191780821917804E-2</v>
      </c>
      <c r="H7" s="39">
        <v>4.8125000000000001E-2</v>
      </c>
      <c r="I7" s="15">
        <f t="shared" si="2"/>
        <v>4.8125000000000001E-2</v>
      </c>
      <c r="J7" s="15">
        <f t="shared" si="3"/>
        <v>3.9245855620086978E-3</v>
      </c>
      <c r="K7" s="38">
        <f>-FV(I7,G7,,E7)</f>
        <v>70088245.943141013</v>
      </c>
      <c r="L7" s="16">
        <f>K7-E7</f>
        <v>270245.94314101338</v>
      </c>
      <c r="M7" s="17">
        <f>+M6+L7</f>
        <v>327139.34841753542</v>
      </c>
      <c r="N7" s="17">
        <f>+E7+M7</f>
        <v>70145139.348417535</v>
      </c>
    </row>
    <row r="8" spans="2:14" x14ac:dyDescent="0.25">
      <c r="B8" s="36">
        <v>3</v>
      </c>
      <c r="C8" s="37">
        <v>42339</v>
      </c>
      <c r="D8" s="37">
        <v>42369</v>
      </c>
      <c r="E8" s="12">
        <f t="shared" si="4"/>
        <v>69818000</v>
      </c>
      <c r="F8" s="13">
        <f t="shared" si="0"/>
        <v>31</v>
      </c>
      <c r="G8" s="14">
        <f t="shared" si="1"/>
        <v>8.4931506849315067E-2</v>
      </c>
      <c r="H8" s="15">
        <v>5.1625000000000004E-2</v>
      </c>
      <c r="I8" s="15">
        <f t="shared" si="2"/>
        <v>5.1625000000000004E-2</v>
      </c>
      <c r="J8" s="15">
        <f t="shared" si="3"/>
        <v>4.2035257078048005E-3</v>
      </c>
      <c r="K8" s="38">
        <f t="shared" ref="K8:K9" si="5">-FV(I8,G8,,E8)</f>
        <v>70117122.215074211</v>
      </c>
      <c r="L8" s="16">
        <f>K8-E8</f>
        <v>299122.21507421136</v>
      </c>
      <c r="M8" s="17">
        <f t="shared" ref="M8:M9" si="6">+M7+L8</f>
        <v>626261.56349174678</v>
      </c>
      <c r="N8" s="17">
        <f t="shared" ref="N8:N9" si="7">+E8+M8</f>
        <v>70444261.563491747</v>
      </c>
    </row>
    <row r="9" spans="2:14" x14ac:dyDescent="0.25">
      <c r="B9" s="36">
        <v>4</v>
      </c>
      <c r="C9" s="37">
        <v>42370</v>
      </c>
      <c r="D9" s="37">
        <v>42395</v>
      </c>
      <c r="E9" s="12">
        <f t="shared" si="4"/>
        <v>69818000</v>
      </c>
      <c r="F9" s="13">
        <f t="shared" si="0"/>
        <v>26</v>
      </c>
      <c r="G9" s="14">
        <f t="shared" si="1"/>
        <v>7.1232876712328766E-2</v>
      </c>
      <c r="H9" s="15">
        <v>5.2749999999999998E-2</v>
      </c>
      <c r="I9" s="15">
        <f t="shared" si="2"/>
        <v>5.2749999999999998E-2</v>
      </c>
      <c r="J9" s="15">
        <f t="shared" si="3"/>
        <v>4.2930043261615314E-3</v>
      </c>
      <c r="K9" s="38">
        <f t="shared" si="5"/>
        <v>70074126.961444765</v>
      </c>
      <c r="L9" s="16">
        <f>K9-E9</f>
        <v>256126.96144476533</v>
      </c>
      <c r="M9" s="17">
        <f t="shared" si="6"/>
        <v>882388.52493651211</v>
      </c>
      <c r="N9" s="17">
        <f t="shared" si="7"/>
        <v>70700388.524936512</v>
      </c>
    </row>
    <row r="10" spans="2:14" x14ac:dyDescent="0.25">
      <c r="B10" s="40">
        <v>5</v>
      </c>
      <c r="C10" s="41">
        <v>42396</v>
      </c>
      <c r="D10" s="41">
        <v>42400</v>
      </c>
      <c r="E10" s="29">
        <f>44044000+12887000+12887000</f>
        <v>69818000</v>
      </c>
      <c r="F10" s="30">
        <f t="shared" si="0"/>
        <v>5</v>
      </c>
      <c r="G10" s="31">
        <f t="shared" si="1"/>
        <v>1.3698630136986301E-2</v>
      </c>
      <c r="H10" s="32">
        <v>0</v>
      </c>
      <c r="I10" s="32">
        <f t="shared" si="2"/>
        <v>0</v>
      </c>
      <c r="J10" s="32">
        <f t="shared" si="3"/>
        <v>0</v>
      </c>
      <c r="K10" s="42">
        <f>-FV(I10,G10,,E10)</f>
        <v>69818000</v>
      </c>
      <c r="L10" s="33">
        <f>K10-E10</f>
        <v>0</v>
      </c>
      <c r="M10" s="34">
        <f>+M9+L10</f>
        <v>882388.52493651211</v>
      </c>
      <c r="N10" s="34">
        <f>+E10+M10</f>
        <v>70700388.524936512</v>
      </c>
    </row>
    <row r="11" spans="2:14" x14ac:dyDescent="0.25">
      <c r="B11" s="40">
        <v>6</v>
      </c>
      <c r="C11" s="41">
        <v>42401</v>
      </c>
      <c r="D11" s="41">
        <v>42428</v>
      </c>
      <c r="E11" s="29">
        <f t="shared" ref="E11:E16" si="8">44044000+12887000+12887000</f>
        <v>69818000</v>
      </c>
      <c r="F11" s="30">
        <f t="shared" si="0"/>
        <v>28</v>
      </c>
      <c r="G11" s="31">
        <f t="shared" si="1"/>
        <v>7.6712328767123292E-2</v>
      </c>
      <c r="H11" s="32">
        <v>0</v>
      </c>
      <c r="I11" s="32">
        <f t="shared" si="2"/>
        <v>0</v>
      </c>
      <c r="J11" s="32">
        <f t="shared" si="3"/>
        <v>0</v>
      </c>
      <c r="K11" s="42">
        <f t="shared" ref="K11:K12" si="9">-FV(I11,G11,,E11)</f>
        <v>69818000</v>
      </c>
      <c r="L11" s="33">
        <f t="shared" ref="L11:L12" si="10">K11-E11</f>
        <v>0</v>
      </c>
      <c r="M11" s="34">
        <f t="shared" ref="M11:M12" si="11">+M10+L11</f>
        <v>882388.52493651211</v>
      </c>
      <c r="N11" s="34">
        <f t="shared" ref="N11:N12" si="12">+E11+M11</f>
        <v>70700388.524936512</v>
      </c>
    </row>
    <row r="12" spans="2:14" x14ac:dyDescent="0.25">
      <c r="B12" s="40">
        <v>7</v>
      </c>
      <c r="C12" s="41">
        <v>42430</v>
      </c>
      <c r="D12" s="41">
        <v>42460</v>
      </c>
      <c r="E12" s="29">
        <f t="shared" si="8"/>
        <v>69818000</v>
      </c>
      <c r="F12" s="30">
        <f t="shared" si="0"/>
        <v>31</v>
      </c>
      <c r="G12" s="31">
        <f t="shared" si="1"/>
        <v>8.4931506849315067E-2</v>
      </c>
      <c r="H12" s="32">
        <v>0</v>
      </c>
      <c r="I12" s="32">
        <f t="shared" si="2"/>
        <v>0</v>
      </c>
      <c r="J12" s="32">
        <f t="shared" si="3"/>
        <v>0</v>
      </c>
      <c r="K12" s="42">
        <f t="shared" si="9"/>
        <v>69818000</v>
      </c>
      <c r="L12" s="33">
        <f t="shared" si="10"/>
        <v>0</v>
      </c>
      <c r="M12" s="34">
        <f t="shared" si="11"/>
        <v>882388.52493651211</v>
      </c>
      <c r="N12" s="34">
        <f t="shared" si="12"/>
        <v>70700388.524936512</v>
      </c>
    </row>
    <row r="13" spans="2:14" x14ac:dyDescent="0.25">
      <c r="B13" s="40">
        <v>8</v>
      </c>
      <c r="C13" s="41">
        <v>42461</v>
      </c>
      <c r="D13" s="41">
        <v>42490</v>
      </c>
      <c r="E13" s="29">
        <f t="shared" si="8"/>
        <v>69818000</v>
      </c>
      <c r="F13" s="30">
        <f t="shared" si="0"/>
        <v>30</v>
      </c>
      <c r="G13" s="31">
        <f t="shared" si="1"/>
        <v>8.2191780821917804E-2</v>
      </c>
      <c r="H13" s="32">
        <v>0</v>
      </c>
      <c r="I13" s="32">
        <f t="shared" si="2"/>
        <v>0</v>
      </c>
      <c r="J13" s="32">
        <f t="shared" si="3"/>
        <v>0</v>
      </c>
      <c r="K13" s="42">
        <f>-FV(I13,G13,,E13)</f>
        <v>69818000</v>
      </c>
      <c r="L13" s="33">
        <f>K13-E13</f>
        <v>0</v>
      </c>
      <c r="M13" s="34">
        <f>+M12+L13</f>
        <v>882388.52493651211</v>
      </c>
      <c r="N13" s="34">
        <f>+E13+M13</f>
        <v>70700388.524936512</v>
      </c>
    </row>
    <row r="14" spans="2:14" x14ac:dyDescent="0.25">
      <c r="B14" s="40">
        <v>9</v>
      </c>
      <c r="C14" s="41">
        <v>42491</v>
      </c>
      <c r="D14" s="41">
        <v>42521</v>
      </c>
      <c r="E14" s="29">
        <f t="shared" si="8"/>
        <v>69818000</v>
      </c>
      <c r="F14" s="30">
        <f t="shared" si="0"/>
        <v>31</v>
      </c>
      <c r="G14" s="31">
        <f t="shared" si="1"/>
        <v>8.4931506849315067E-2</v>
      </c>
      <c r="H14" s="32">
        <v>0</v>
      </c>
      <c r="I14" s="32">
        <f t="shared" si="2"/>
        <v>0</v>
      </c>
      <c r="J14" s="32">
        <f t="shared" si="3"/>
        <v>0</v>
      </c>
      <c r="K14" s="42">
        <f t="shared" ref="K14:K15" si="13">-FV(I14,G14,,E14)</f>
        <v>69818000</v>
      </c>
      <c r="L14" s="33">
        <f t="shared" ref="L14:L15" si="14">K14-E14</f>
        <v>0</v>
      </c>
      <c r="M14" s="34">
        <f t="shared" ref="M14:M15" si="15">+M13+L14</f>
        <v>882388.52493651211</v>
      </c>
      <c r="N14" s="34">
        <f t="shared" ref="N14:N15" si="16">+E14+M14</f>
        <v>70700388.524936512</v>
      </c>
    </row>
    <row r="15" spans="2:14" x14ac:dyDescent="0.25">
      <c r="B15" s="40">
        <v>10</v>
      </c>
      <c r="C15" s="41">
        <v>42522</v>
      </c>
      <c r="D15" s="41">
        <v>42551</v>
      </c>
      <c r="E15" s="29">
        <f t="shared" si="8"/>
        <v>69818000</v>
      </c>
      <c r="F15" s="30">
        <f t="shared" si="0"/>
        <v>30</v>
      </c>
      <c r="G15" s="31">
        <f t="shared" si="1"/>
        <v>8.2191780821917804E-2</v>
      </c>
      <c r="H15" s="32">
        <v>0</v>
      </c>
      <c r="I15" s="32">
        <f t="shared" si="2"/>
        <v>0</v>
      </c>
      <c r="J15" s="32">
        <f t="shared" si="3"/>
        <v>0</v>
      </c>
      <c r="K15" s="42">
        <f t="shared" si="13"/>
        <v>69818000</v>
      </c>
      <c r="L15" s="33">
        <f t="shared" si="14"/>
        <v>0</v>
      </c>
      <c r="M15" s="34">
        <f t="shared" si="15"/>
        <v>882388.52493651211</v>
      </c>
      <c r="N15" s="34">
        <f t="shared" si="16"/>
        <v>70700388.524936512</v>
      </c>
    </row>
    <row r="16" spans="2:14" x14ac:dyDescent="0.25">
      <c r="B16" s="40">
        <v>11</v>
      </c>
      <c r="C16" s="41">
        <v>42552</v>
      </c>
      <c r="D16" s="41">
        <v>42569</v>
      </c>
      <c r="E16" s="29">
        <f t="shared" si="8"/>
        <v>69818000</v>
      </c>
      <c r="F16" s="30">
        <f t="shared" si="0"/>
        <v>18</v>
      </c>
      <c r="G16" s="31">
        <f t="shared" si="1"/>
        <v>4.9315068493150684E-2</v>
      </c>
      <c r="H16" s="32">
        <v>0</v>
      </c>
      <c r="I16" s="32">
        <f t="shared" si="2"/>
        <v>0</v>
      </c>
      <c r="J16" s="32">
        <f t="shared" si="3"/>
        <v>0</v>
      </c>
      <c r="K16" s="42">
        <f>-FV(I16,G16,,E16)</f>
        <v>69818000</v>
      </c>
      <c r="L16" s="33">
        <f>K16-E16</f>
        <v>0</v>
      </c>
      <c r="M16" s="34">
        <f>+M15+L16</f>
        <v>882388.52493651211</v>
      </c>
      <c r="N16" s="34">
        <f>+E16+M16</f>
        <v>70700388.524936512</v>
      </c>
    </row>
    <row r="17" spans="2:14" x14ac:dyDescent="0.25">
      <c r="B17" s="36">
        <v>12</v>
      </c>
      <c r="C17" s="37">
        <v>42570</v>
      </c>
      <c r="D17" s="37">
        <v>42582</v>
      </c>
      <c r="E17" s="12">
        <f>44044000+12887000+12887000</f>
        <v>69818000</v>
      </c>
      <c r="F17" s="13">
        <f t="shared" si="0"/>
        <v>13</v>
      </c>
      <c r="G17" s="14">
        <f t="shared" si="1"/>
        <v>3.5616438356164383E-2</v>
      </c>
      <c r="H17" s="15">
        <v>7.0860000000000006E-2</v>
      </c>
      <c r="I17" s="15">
        <f t="shared" si="2"/>
        <v>7.0860000000000006E-2</v>
      </c>
      <c r="J17" s="15">
        <f t="shared" si="3"/>
        <v>5.7214774847893501E-3</v>
      </c>
      <c r="K17" s="38">
        <f t="shared" ref="K17:K18" si="17">-FV(I17,G17,,E17)</f>
        <v>69988450.183712363</v>
      </c>
      <c r="L17" s="16">
        <f>K17-E17</f>
        <v>170450.18371236324</v>
      </c>
      <c r="M17" s="17">
        <f t="shared" ref="M17:M18" si="18">+M16+L17</f>
        <v>1052838.7086488754</v>
      </c>
      <c r="N17" s="17">
        <f t="shared" ref="N17" si="19">+E17+M17</f>
        <v>70870838.708648875</v>
      </c>
    </row>
    <row r="18" spans="2:14" x14ac:dyDescent="0.25">
      <c r="B18" s="36">
        <v>13</v>
      </c>
      <c r="C18" s="37">
        <v>42583</v>
      </c>
      <c r="D18" s="37">
        <v>42613</v>
      </c>
      <c r="E18" s="12">
        <f t="shared" ref="E18:E23" si="20">44044000+12887000+12887000</f>
        <v>69818000</v>
      </c>
      <c r="F18" s="13">
        <f t="shared" si="0"/>
        <v>31</v>
      </c>
      <c r="G18" s="14">
        <f t="shared" si="1"/>
        <v>8.4931506849315067E-2</v>
      </c>
      <c r="H18" s="15">
        <v>7.2175000000000003E-2</v>
      </c>
      <c r="I18" s="15">
        <f t="shared" si="2"/>
        <v>7.2175000000000003E-2</v>
      </c>
      <c r="J18" s="15">
        <f t="shared" si="3"/>
        <v>5.8243371781669939E-3</v>
      </c>
      <c r="K18" s="38">
        <f t="shared" si="17"/>
        <v>70232465.319542289</v>
      </c>
      <c r="L18" s="16">
        <f t="shared" ref="L18" si="21">K18-E18</f>
        <v>414465.31954228878</v>
      </c>
      <c r="M18" s="17">
        <f t="shared" si="18"/>
        <v>1467304.0281911641</v>
      </c>
      <c r="N18" s="17">
        <f>+E18+M18</f>
        <v>71285304.028191164</v>
      </c>
    </row>
    <row r="19" spans="2:14" x14ac:dyDescent="0.25">
      <c r="B19" s="36">
        <v>14</v>
      </c>
      <c r="C19" s="37">
        <v>42614</v>
      </c>
      <c r="D19" s="37">
        <v>42643</v>
      </c>
      <c r="E19" s="12">
        <f t="shared" si="20"/>
        <v>69818000</v>
      </c>
      <c r="F19" s="13">
        <f t="shared" si="0"/>
        <v>30</v>
      </c>
      <c r="G19" s="14">
        <f t="shared" si="1"/>
        <v>8.2191780821917804E-2</v>
      </c>
      <c r="H19" s="15">
        <v>7.1775000000000005E-2</v>
      </c>
      <c r="I19" s="15">
        <f t="shared" si="2"/>
        <v>7.1775000000000005E-2</v>
      </c>
      <c r="J19" s="15">
        <f t="shared" si="3"/>
        <v>5.793061302304503E-3</v>
      </c>
      <c r="K19" s="38">
        <f>-FV(I19,G19,,E19)</f>
        <v>70216903.609058514</v>
      </c>
      <c r="L19" s="16">
        <f>K19-E19</f>
        <v>398903.60905851424</v>
      </c>
      <c r="M19" s="17">
        <f>+M18+L19</f>
        <v>1866207.6372496784</v>
      </c>
      <c r="N19" s="17">
        <f>+E19+M19</f>
        <v>71684207.637249678</v>
      </c>
    </row>
    <row r="20" spans="2:14" x14ac:dyDescent="0.25">
      <c r="B20" s="36">
        <v>15</v>
      </c>
      <c r="C20" s="37">
        <v>42644</v>
      </c>
      <c r="D20" s="37">
        <v>42674</v>
      </c>
      <c r="E20" s="12">
        <f t="shared" si="20"/>
        <v>69818000</v>
      </c>
      <c r="F20" s="13">
        <f t="shared" si="0"/>
        <v>31</v>
      </c>
      <c r="G20" s="14">
        <f t="shared" si="1"/>
        <v>8.4931506849315067E-2</v>
      </c>
      <c r="H20" s="15">
        <v>7.0727999999999985E-2</v>
      </c>
      <c r="I20" s="15">
        <f t="shared" si="2"/>
        <v>7.0727999999999985E-2</v>
      </c>
      <c r="J20" s="15">
        <f t="shared" si="3"/>
        <v>5.7111460116552326E-3</v>
      </c>
      <c r="K20" s="38">
        <f t="shared" ref="K20:K21" si="22">-FV(I20,G20,,E20)</f>
        <v>70224410.090083733</v>
      </c>
      <c r="L20" s="16">
        <f t="shared" ref="L20:L21" si="23">K20-E20</f>
        <v>406410.0900837332</v>
      </c>
      <c r="M20" s="17">
        <f t="shared" ref="M20:M21" si="24">+M19+L20</f>
        <v>2272617.7273334116</v>
      </c>
      <c r="N20" s="17">
        <f t="shared" ref="N20:N21" si="25">+E20+M20</f>
        <v>72090617.727333412</v>
      </c>
    </row>
    <row r="21" spans="2:14" x14ac:dyDescent="0.25">
      <c r="B21" s="36">
        <v>16</v>
      </c>
      <c r="C21" s="37">
        <v>42675</v>
      </c>
      <c r="D21" s="37">
        <v>42704</v>
      </c>
      <c r="E21" s="12">
        <f t="shared" si="20"/>
        <v>69818000</v>
      </c>
      <c r="F21" s="13">
        <f t="shared" si="0"/>
        <v>30</v>
      </c>
      <c r="G21" s="14">
        <f t="shared" si="1"/>
        <v>8.2191780821917804E-2</v>
      </c>
      <c r="H21" s="15">
        <v>7.1000000000000008E-2</v>
      </c>
      <c r="I21" s="15">
        <f t="shared" si="2"/>
        <v>7.1000000000000008E-2</v>
      </c>
      <c r="J21" s="15">
        <f t="shared" si="3"/>
        <v>5.7324338322313206E-3</v>
      </c>
      <c r="K21" s="38">
        <f t="shared" si="22"/>
        <v>70212729.033745006</v>
      </c>
      <c r="L21" s="16">
        <f t="shared" si="23"/>
        <v>394729.03374500573</v>
      </c>
      <c r="M21" s="17">
        <f t="shared" si="24"/>
        <v>2667346.7610784173</v>
      </c>
      <c r="N21" s="17">
        <f t="shared" si="25"/>
        <v>72485346.761078417</v>
      </c>
    </row>
    <row r="22" spans="2:14" x14ac:dyDescent="0.25">
      <c r="B22" s="36">
        <v>17</v>
      </c>
      <c r="C22" s="37">
        <v>42705</v>
      </c>
      <c r="D22" s="37">
        <v>42735</v>
      </c>
      <c r="E22" s="12">
        <f t="shared" si="20"/>
        <v>69818000</v>
      </c>
      <c r="F22" s="13">
        <f t="shared" si="0"/>
        <v>31</v>
      </c>
      <c r="G22" s="14">
        <f t="shared" si="1"/>
        <v>8.4931506849315067E-2</v>
      </c>
      <c r="H22" s="43">
        <v>6.9620000000000001E-2</v>
      </c>
      <c r="I22" s="15">
        <f t="shared" si="2"/>
        <v>6.9620000000000001E-2</v>
      </c>
      <c r="J22" s="15">
        <f t="shared" si="3"/>
        <v>5.624378191714019E-3</v>
      </c>
      <c r="K22" s="38">
        <f>-FV(I22,G22,,E22)</f>
        <v>70218235.285209268</v>
      </c>
      <c r="L22" s="16">
        <f>K22-E22</f>
        <v>400235.28520926833</v>
      </c>
      <c r="M22" s="17">
        <f>+M21+L22</f>
        <v>3067582.0462876856</v>
      </c>
      <c r="N22" s="17">
        <f>+E22+M22</f>
        <v>72885582.046287686</v>
      </c>
    </row>
    <row r="23" spans="2:14" x14ac:dyDescent="0.25">
      <c r="B23" s="36">
        <v>18</v>
      </c>
      <c r="C23" s="37">
        <v>42736</v>
      </c>
      <c r="D23" s="37">
        <v>42754</v>
      </c>
      <c r="E23" s="12">
        <f t="shared" si="20"/>
        <v>69818000</v>
      </c>
      <c r="F23" s="13">
        <f t="shared" si="0"/>
        <v>19</v>
      </c>
      <c r="G23" s="14">
        <f t="shared" si="1"/>
        <v>5.2054794520547946E-2</v>
      </c>
      <c r="H23" s="15">
        <v>6.8900000000000003E-2</v>
      </c>
      <c r="I23" s="15">
        <f t="shared" si="2"/>
        <v>6.8900000000000003E-2</v>
      </c>
      <c r="J23" s="15">
        <f t="shared" si="3"/>
        <v>5.5679505949390862E-3</v>
      </c>
      <c r="K23" s="38">
        <f t="shared" ref="K23:K55" si="26">-FV(I23,G23,,E23)</f>
        <v>70060578.253301546</v>
      </c>
      <c r="L23" s="16">
        <f t="shared" ref="L23:L55" si="27">K23-E23</f>
        <v>242578.25330154598</v>
      </c>
      <c r="M23" s="17">
        <f t="shared" ref="M23:M55" si="28">+M22+L23</f>
        <v>3310160.2995892316</v>
      </c>
      <c r="N23" s="17">
        <f t="shared" ref="N23:N48" si="29">+E23+M23</f>
        <v>73128160.299589232</v>
      </c>
    </row>
    <row r="24" spans="2:14" x14ac:dyDescent="0.25">
      <c r="B24" s="20">
        <v>19</v>
      </c>
      <c r="C24" s="35">
        <v>42755</v>
      </c>
      <c r="D24" s="35">
        <v>42766</v>
      </c>
      <c r="E24" s="6">
        <f>44044000+12887000+12887000</f>
        <v>69818000</v>
      </c>
      <c r="F24" s="2">
        <f t="shared" si="0"/>
        <v>12</v>
      </c>
      <c r="G24" s="9">
        <f t="shared" si="1"/>
        <v>3.287671232876712E-2</v>
      </c>
      <c r="H24" s="1">
        <v>6.8900000000000003E-2</v>
      </c>
      <c r="I24" s="1">
        <f>H24*1.5</f>
        <v>0.10335</v>
      </c>
      <c r="J24" s="1">
        <f t="shared" si="3"/>
        <v>8.2295956707065798E-3</v>
      </c>
      <c r="K24" s="10">
        <f t="shared" si="26"/>
        <v>70044118.928684354</v>
      </c>
      <c r="L24" s="7">
        <f t="shared" si="27"/>
        <v>226118.92868435383</v>
      </c>
      <c r="M24" s="11">
        <f t="shared" si="28"/>
        <v>3536279.2282735854</v>
      </c>
      <c r="N24" s="11">
        <f t="shared" si="29"/>
        <v>73354279.228273585</v>
      </c>
    </row>
    <row r="25" spans="2:14" x14ac:dyDescent="0.25">
      <c r="B25" s="20">
        <v>20</v>
      </c>
      <c r="C25" s="35">
        <v>42767</v>
      </c>
      <c r="D25" s="35">
        <v>42794</v>
      </c>
      <c r="E25" s="6">
        <f t="shared" ref="E25:E55" si="30">44044000+12887000+12887000</f>
        <v>69818000</v>
      </c>
      <c r="F25" s="2">
        <f t="shared" si="0"/>
        <v>28</v>
      </c>
      <c r="G25" s="9">
        <f t="shared" si="1"/>
        <v>7.6712328767123292E-2</v>
      </c>
      <c r="H25" s="1">
        <v>6.8099999999999994E-2</v>
      </c>
      <c r="I25" s="1">
        <f t="shared" ref="I25:I55" si="31">H25*1.5</f>
        <v>0.10214999999999999</v>
      </c>
      <c r="J25" s="1">
        <f t="shared" si="3"/>
        <v>8.1381711427352954E-3</v>
      </c>
      <c r="K25" s="10">
        <f t="shared" si="26"/>
        <v>70340878.297136456</v>
      </c>
      <c r="L25" s="7">
        <f t="shared" si="27"/>
        <v>522878.29713645577</v>
      </c>
      <c r="M25" s="11">
        <f t="shared" si="28"/>
        <v>4059157.5254100412</v>
      </c>
      <c r="N25" s="11">
        <f t="shared" si="29"/>
        <v>73877157.525410041</v>
      </c>
    </row>
    <row r="26" spans="2:14" x14ac:dyDescent="0.25">
      <c r="B26" s="20">
        <v>21</v>
      </c>
      <c r="C26" s="5">
        <v>42795</v>
      </c>
      <c r="D26" s="5">
        <v>42825</v>
      </c>
      <c r="E26" s="6">
        <f t="shared" si="30"/>
        <v>69818000</v>
      </c>
      <c r="F26" s="2">
        <f t="shared" si="0"/>
        <v>31</v>
      </c>
      <c r="G26" s="9">
        <f t="shared" si="1"/>
        <v>8.4931506849315067E-2</v>
      </c>
      <c r="H26" s="1">
        <v>6.6900000000000001E-2</v>
      </c>
      <c r="I26" s="1">
        <f t="shared" si="31"/>
        <v>0.10034999999999999</v>
      </c>
      <c r="J26" s="1">
        <f t="shared" si="3"/>
        <v>8.000863119125512E-3</v>
      </c>
      <c r="K26" s="10">
        <f t="shared" si="26"/>
        <v>70387360.784244075</v>
      </c>
      <c r="L26" s="7">
        <f t="shared" si="27"/>
        <v>569360.78424407542</v>
      </c>
      <c r="M26" s="11">
        <f t="shared" si="28"/>
        <v>4628518.3096541166</v>
      </c>
      <c r="N26" s="11">
        <f t="shared" si="29"/>
        <v>74446518.309654117</v>
      </c>
    </row>
    <row r="27" spans="2:14" x14ac:dyDescent="0.25">
      <c r="B27" s="20">
        <v>22</v>
      </c>
      <c r="C27" s="5">
        <v>42826</v>
      </c>
      <c r="D27" s="5">
        <v>42855</v>
      </c>
      <c r="E27" s="6">
        <f t="shared" si="30"/>
        <v>69818000</v>
      </c>
      <c r="F27" s="2">
        <f t="shared" si="0"/>
        <v>30</v>
      </c>
      <c r="G27" s="9">
        <f t="shared" si="1"/>
        <v>8.2191780821917804E-2</v>
      </c>
      <c r="H27" s="1">
        <v>6.5000000000000002E-2</v>
      </c>
      <c r="I27" s="1">
        <f t="shared" si="31"/>
        <v>9.7500000000000003E-2</v>
      </c>
      <c r="J27" s="1">
        <f t="shared" si="3"/>
        <v>7.7830370878799737E-3</v>
      </c>
      <c r="K27" s="10">
        <f t="shared" si="26"/>
        <v>70353923.805483177</v>
      </c>
      <c r="L27" s="7">
        <f t="shared" si="27"/>
        <v>535923.8054831773</v>
      </c>
      <c r="M27" s="11">
        <f t="shared" si="28"/>
        <v>5164442.1151372939</v>
      </c>
      <c r="N27" s="11">
        <f t="shared" si="29"/>
        <v>74982442.115137294</v>
      </c>
    </row>
    <row r="28" spans="2:14" x14ac:dyDescent="0.25">
      <c r="B28" s="20">
        <v>23</v>
      </c>
      <c r="C28" s="5">
        <v>42856</v>
      </c>
      <c r="D28" s="5">
        <v>42886</v>
      </c>
      <c r="E28" s="6">
        <f t="shared" si="30"/>
        <v>69818000</v>
      </c>
      <c r="F28" s="2">
        <f t="shared" si="0"/>
        <v>31</v>
      </c>
      <c r="G28" s="9">
        <f t="shared" si="1"/>
        <v>8.4931506849315067E-2</v>
      </c>
      <c r="H28" s="1">
        <v>6.2799999999999995E-2</v>
      </c>
      <c r="I28" s="1">
        <f t="shared" si="31"/>
        <v>9.4199999999999992E-2</v>
      </c>
      <c r="J28" s="1">
        <f t="shared" si="3"/>
        <v>7.5301687448090515E-3</v>
      </c>
      <c r="K28" s="10">
        <f t="shared" si="26"/>
        <v>70353862.627098382</v>
      </c>
      <c r="L28" s="7">
        <f t="shared" si="27"/>
        <v>535862.62709838152</v>
      </c>
      <c r="M28" s="11">
        <f t="shared" si="28"/>
        <v>5700304.7422356755</v>
      </c>
      <c r="N28" s="11">
        <f t="shared" si="29"/>
        <v>75518304.742235675</v>
      </c>
    </row>
    <row r="29" spans="2:14" x14ac:dyDescent="0.25">
      <c r="B29" s="20">
        <v>24</v>
      </c>
      <c r="C29" s="5">
        <v>42887</v>
      </c>
      <c r="D29" s="5">
        <v>42916</v>
      </c>
      <c r="E29" s="6">
        <f t="shared" si="30"/>
        <v>69818000</v>
      </c>
      <c r="F29" s="2">
        <f t="shared" si="0"/>
        <v>30</v>
      </c>
      <c r="G29" s="9">
        <f t="shared" si="1"/>
        <v>8.2191780821917804E-2</v>
      </c>
      <c r="H29" s="1">
        <v>5.9900000000000002E-2</v>
      </c>
      <c r="I29" s="1">
        <f t="shared" si="31"/>
        <v>8.9849999999999999E-2</v>
      </c>
      <c r="J29" s="1">
        <f t="shared" si="3"/>
        <v>7.1957720448421192E-3</v>
      </c>
      <c r="K29" s="10">
        <f t="shared" si="26"/>
        <v>70313487.934678122</v>
      </c>
      <c r="L29" s="7">
        <f t="shared" si="27"/>
        <v>495487.9346781224</v>
      </c>
      <c r="M29" s="11">
        <f t="shared" si="28"/>
        <v>6195792.6769137979</v>
      </c>
      <c r="N29" s="11">
        <f t="shared" si="29"/>
        <v>76013792.676913798</v>
      </c>
    </row>
    <row r="30" spans="2:14" x14ac:dyDescent="0.25">
      <c r="B30" s="20">
        <v>25</v>
      </c>
      <c r="C30" s="5">
        <v>42917</v>
      </c>
      <c r="D30" s="5">
        <v>42947</v>
      </c>
      <c r="E30" s="6">
        <f t="shared" si="30"/>
        <v>69818000</v>
      </c>
      <c r="F30" s="2">
        <f t="shared" si="0"/>
        <v>31</v>
      </c>
      <c r="G30" s="9">
        <f t="shared" si="1"/>
        <v>8.4931506849315067E-2</v>
      </c>
      <c r="H30" s="1">
        <v>5.7099999999999998E-2</v>
      </c>
      <c r="I30" s="1">
        <f t="shared" si="31"/>
        <v>8.5650000000000004E-2</v>
      </c>
      <c r="J30" s="1">
        <f t="shared" si="3"/>
        <v>6.8717433157734487E-3</v>
      </c>
      <c r="K30" s="10">
        <f t="shared" si="26"/>
        <v>70307004.617611021</v>
      </c>
      <c r="L30" s="7">
        <f t="shared" si="27"/>
        <v>489004.6176110208</v>
      </c>
      <c r="M30" s="11">
        <f t="shared" si="28"/>
        <v>6684797.2945248187</v>
      </c>
      <c r="N30" s="11">
        <f t="shared" si="29"/>
        <v>76502797.294524819</v>
      </c>
    </row>
    <row r="31" spans="2:14" x14ac:dyDescent="0.25">
      <c r="B31" s="20">
        <v>26</v>
      </c>
      <c r="C31" s="5">
        <v>42948</v>
      </c>
      <c r="D31" s="5">
        <v>42978</v>
      </c>
      <c r="E31" s="6">
        <f t="shared" si="30"/>
        <v>69818000</v>
      </c>
      <c r="F31" s="2">
        <f t="shared" si="0"/>
        <v>31</v>
      </c>
      <c r="G31" s="9">
        <f t="shared" si="1"/>
        <v>8.4931506849315067E-2</v>
      </c>
      <c r="H31" s="1">
        <v>5.5500000000000001E-2</v>
      </c>
      <c r="I31" s="1">
        <f t="shared" si="31"/>
        <v>8.3250000000000005E-2</v>
      </c>
      <c r="J31" s="1">
        <f t="shared" si="3"/>
        <v>6.6860677542259772E-3</v>
      </c>
      <c r="K31" s="10">
        <f t="shared" si="26"/>
        <v>70293790.794282347</v>
      </c>
      <c r="L31" s="7">
        <f t="shared" si="27"/>
        <v>475790.79428234696</v>
      </c>
      <c r="M31" s="11">
        <f t="shared" si="28"/>
        <v>7160588.0888071656</v>
      </c>
      <c r="N31" s="11">
        <f t="shared" si="29"/>
        <v>76978588.088807166</v>
      </c>
    </row>
    <row r="32" spans="2:14" x14ac:dyDescent="0.25">
      <c r="B32" s="20">
        <v>27</v>
      </c>
      <c r="C32" s="5">
        <v>42979</v>
      </c>
      <c r="D32" s="5">
        <v>43008</v>
      </c>
      <c r="E32" s="6">
        <f t="shared" si="30"/>
        <v>69818000</v>
      </c>
      <c r="F32" s="2">
        <f t="shared" si="0"/>
        <v>30</v>
      </c>
      <c r="G32" s="9">
        <f t="shared" si="1"/>
        <v>8.2191780821917804E-2</v>
      </c>
      <c r="H32" s="1">
        <v>5.57E-2</v>
      </c>
      <c r="I32" s="1">
        <f t="shared" si="31"/>
        <v>8.3549999999999999E-2</v>
      </c>
      <c r="J32" s="1">
        <f t="shared" si="3"/>
        <v>6.7092978098188816E-3</v>
      </c>
      <c r="K32" s="10">
        <f t="shared" si="26"/>
        <v>70279991.725120261</v>
      </c>
      <c r="L32" s="7">
        <f t="shared" si="27"/>
        <v>461991.72512026131</v>
      </c>
      <c r="M32" s="11">
        <f t="shared" si="28"/>
        <v>7622579.8139274269</v>
      </c>
      <c r="N32" s="11">
        <f t="shared" si="29"/>
        <v>77440579.813927427</v>
      </c>
    </row>
    <row r="33" spans="2:14" x14ac:dyDescent="0.25">
      <c r="B33" s="20">
        <v>28</v>
      </c>
      <c r="C33" s="5">
        <v>43009</v>
      </c>
      <c r="D33" s="5">
        <v>43039</v>
      </c>
      <c r="E33" s="6">
        <f t="shared" si="30"/>
        <v>69818000</v>
      </c>
      <c r="F33" s="2">
        <f t="shared" si="0"/>
        <v>31</v>
      </c>
      <c r="G33" s="9">
        <f t="shared" si="1"/>
        <v>8.4931506849315067E-2</v>
      </c>
      <c r="H33" s="21">
        <v>5.4600000000000003E-2</v>
      </c>
      <c r="I33" s="1">
        <f t="shared" si="31"/>
        <v>8.1900000000000001E-2</v>
      </c>
      <c r="J33" s="1">
        <f t="shared" si="3"/>
        <v>6.5814594702919837E-3</v>
      </c>
      <c r="K33" s="10">
        <f t="shared" si="26"/>
        <v>70286346.241272032</v>
      </c>
      <c r="L33" s="7">
        <f t="shared" si="27"/>
        <v>468346.24127203226</v>
      </c>
      <c r="M33" s="11">
        <f t="shared" si="28"/>
        <v>8090926.0551994592</v>
      </c>
      <c r="N33" s="11">
        <f t="shared" si="29"/>
        <v>77908926.055199459</v>
      </c>
    </row>
    <row r="34" spans="2:14" x14ac:dyDescent="0.25">
      <c r="B34" s="20">
        <v>29</v>
      </c>
      <c r="C34" s="5">
        <v>43040</v>
      </c>
      <c r="D34" s="5">
        <v>43069</v>
      </c>
      <c r="E34" s="6">
        <f t="shared" si="30"/>
        <v>69818000</v>
      </c>
      <c r="F34" s="2">
        <f t="shared" si="0"/>
        <v>30</v>
      </c>
      <c r="G34" s="9">
        <f t="shared" si="1"/>
        <v>8.2191780821917804E-2</v>
      </c>
      <c r="H34" s="21">
        <v>5.3499999999999999E-2</v>
      </c>
      <c r="I34" s="1">
        <f t="shared" si="31"/>
        <v>8.0250000000000002E-2</v>
      </c>
      <c r="J34" s="1">
        <f t="shared" si="3"/>
        <v>6.4534422872333241E-3</v>
      </c>
      <c r="K34" s="10">
        <f t="shared" si="26"/>
        <v>70262374.690413892</v>
      </c>
      <c r="L34" s="7">
        <f t="shared" si="27"/>
        <v>444374.69041389227</v>
      </c>
      <c r="M34" s="11">
        <f t="shared" si="28"/>
        <v>8535300.7456133515</v>
      </c>
      <c r="N34" s="11">
        <f t="shared" si="29"/>
        <v>78353300.745613351</v>
      </c>
    </row>
    <row r="35" spans="2:14" x14ac:dyDescent="0.25">
      <c r="B35" s="20">
        <v>30</v>
      </c>
      <c r="C35" s="5">
        <v>43070</v>
      </c>
      <c r="D35" s="5">
        <v>43100</v>
      </c>
      <c r="E35" s="6">
        <f t="shared" si="30"/>
        <v>69818000</v>
      </c>
      <c r="F35" s="2">
        <f t="shared" si="0"/>
        <v>31</v>
      </c>
      <c r="G35" s="9">
        <f t="shared" si="1"/>
        <v>8.4931506849315067E-2</v>
      </c>
      <c r="H35" s="21">
        <v>5.2900000000000003E-2</v>
      </c>
      <c r="I35" s="1">
        <f t="shared" si="31"/>
        <v>7.9350000000000004E-2</v>
      </c>
      <c r="J35" s="1">
        <f t="shared" si="3"/>
        <v>6.3835391652256046E-3</v>
      </c>
      <c r="K35" s="10">
        <f t="shared" si="26"/>
        <v>70272261.085671186</v>
      </c>
      <c r="L35" s="7">
        <f t="shared" si="27"/>
        <v>454261.08567118645</v>
      </c>
      <c r="M35" s="11">
        <f t="shared" si="28"/>
        <v>8989561.8312845379</v>
      </c>
      <c r="N35" s="11">
        <f t="shared" si="29"/>
        <v>78807561.831284538</v>
      </c>
    </row>
    <row r="36" spans="2:14" x14ac:dyDescent="0.25">
      <c r="B36" s="20">
        <v>31</v>
      </c>
      <c r="C36" s="5">
        <v>43101</v>
      </c>
      <c r="D36" s="5">
        <v>43131</v>
      </c>
      <c r="E36" s="6">
        <f t="shared" si="30"/>
        <v>69818000</v>
      </c>
      <c r="F36" s="2">
        <f t="shared" si="0"/>
        <v>31</v>
      </c>
      <c r="G36" s="9">
        <f t="shared" si="1"/>
        <v>8.4931506849315067E-2</v>
      </c>
      <c r="H36" s="21">
        <v>5.2299999999999999E-2</v>
      </c>
      <c r="I36" s="1">
        <f t="shared" si="31"/>
        <v>7.8449999999999992E-2</v>
      </c>
      <c r="J36" s="1">
        <f t="shared" si="3"/>
        <v>6.313582592408773E-3</v>
      </c>
      <c r="K36" s="10">
        <f t="shared" si="26"/>
        <v>70267282.58334817</v>
      </c>
      <c r="L36" s="7">
        <f t="shared" si="27"/>
        <v>449282.58334816992</v>
      </c>
      <c r="M36" s="11">
        <f t="shared" si="28"/>
        <v>9438844.4146327078</v>
      </c>
      <c r="N36" s="11">
        <f t="shared" si="29"/>
        <v>79256844.414632708</v>
      </c>
    </row>
    <row r="37" spans="2:14" x14ac:dyDescent="0.25">
      <c r="B37" s="20">
        <v>32</v>
      </c>
      <c r="C37" s="5">
        <v>43132</v>
      </c>
      <c r="D37" s="5">
        <v>43159</v>
      </c>
      <c r="E37" s="6">
        <f t="shared" si="30"/>
        <v>69818000</v>
      </c>
      <c r="F37" s="2">
        <f t="shared" si="0"/>
        <v>28</v>
      </c>
      <c r="G37" s="9">
        <f t="shared" si="1"/>
        <v>7.6712328767123292E-2</v>
      </c>
      <c r="H37" s="21">
        <v>5.1200000000000002E-2</v>
      </c>
      <c r="I37" s="1">
        <f t="shared" si="31"/>
        <v>7.6800000000000007E-2</v>
      </c>
      <c r="J37" s="1">
        <f t="shared" si="3"/>
        <v>6.1851897679632284E-3</v>
      </c>
      <c r="K37" s="10">
        <f t="shared" si="26"/>
        <v>70215429.735294923</v>
      </c>
      <c r="L37" s="7">
        <f t="shared" si="27"/>
        <v>397429.73529492319</v>
      </c>
      <c r="M37" s="11">
        <f t="shared" si="28"/>
        <v>9836274.149927631</v>
      </c>
      <c r="N37" s="11">
        <f t="shared" si="29"/>
        <v>79654274.149927631</v>
      </c>
    </row>
    <row r="38" spans="2:14" x14ac:dyDescent="0.25">
      <c r="B38" s="20">
        <v>33</v>
      </c>
      <c r="C38" s="5">
        <v>43160</v>
      </c>
      <c r="D38" s="5">
        <v>43190</v>
      </c>
      <c r="E38" s="6">
        <f t="shared" si="30"/>
        <v>69818000</v>
      </c>
      <c r="F38" s="2">
        <f t="shared" si="0"/>
        <v>31</v>
      </c>
      <c r="G38" s="9">
        <f t="shared" si="1"/>
        <v>8.4931506849315067E-2</v>
      </c>
      <c r="H38" s="1">
        <v>5.0299999999999997E-2</v>
      </c>
      <c r="I38" s="1">
        <f t="shared" si="31"/>
        <v>7.5449999999999989E-2</v>
      </c>
      <c r="J38" s="1">
        <f t="shared" si="3"/>
        <v>6.0800068830260123E-3</v>
      </c>
      <c r="K38" s="10">
        <f t="shared" si="26"/>
        <v>70250660.073105007</v>
      </c>
      <c r="L38" s="7">
        <f t="shared" si="27"/>
        <v>432660.07310500741</v>
      </c>
      <c r="M38" s="11">
        <f t="shared" si="28"/>
        <v>10268934.223032638</v>
      </c>
      <c r="N38" s="11">
        <f>+E38+M38</f>
        <v>80086934.223032638</v>
      </c>
    </row>
    <row r="39" spans="2:14" x14ac:dyDescent="0.25">
      <c r="B39" s="20">
        <v>34</v>
      </c>
      <c r="C39" s="5">
        <v>43191</v>
      </c>
      <c r="D39" s="5">
        <v>43220</v>
      </c>
      <c r="E39" s="6">
        <f t="shared" si="30"/>
        <v>69818000</v>
      </c>
      <c r="F39" s="2">
        <f t="shared" si="0"/>
        <v>30</v>
      </c>
      <c r="G39" s="9">
        <f t="shared" si="1"/>
        <v>8.2191780821917804E-2</v>
      </c>
      <c r="H39" s="1">
        <v>4.9099999999999998E-2</v>
      </c>
      <c r="I39" s="1">
        <f t="shared" si="31"/>
        <v>7.3649999999999993E-2</v>
      </c>
      <c r="J39" s="1">
        <f t="shared" si="3"/>
        <v>5.939574605651643E-3</v>
      </c>
      <c r="K39" s="10">
        <f t="shared" si="26"/>
        <v>70226991.939575568</v>
      </c>
      <c r="L39" s="7">
        <f t="shared" si="27"/>
        <v>408991.93957556784</v>
      </c>
      <c r="M39" s="11">
        <f t="shared" si="28"/>
        <v>10677926.162608206</v>
      </c>
      <c r="N39" s="11">
        <f t="shared" si="29"/>
        <v>80495926.162608206</v>
      </c>
    </row>
    <row r="40" spans="2:14" x14ac:dyDescent="0.25">
      <c r="B40" s="20">
        <v>35</v>
      </c>
      <c r="C40" s="5">
        <v>43221</v>
      </c>
      <c r="D40" s="5">
        <v>43251</v>
      </c>
      <c r="E40" s="6">
        <f t="shared" si="30"/>
        <v>69818000</v>
      </c>
      <c r="F40" s="2">
        <f t="shared" si="0"/>
        <v>31</v>
      </c>
      <c r="G40" s="9">
        <f t="shared" si="1"/>
        <v>8.4931506849315067E-2</v>
      </c>
      <c r="H40" s="1">
        <v>4.7600000000000003E-2</v>
      </c>
      <c r="I40" s="1">
        <f t="shared" si="31"/>
        <v>7.1400000000000005E-2</v>
      </c>
      <c r="J40" s="1">
        <f t="shared" si="3"/>
        <v>5.7637304495372632E-3</v>
      </c>
      <c r="K40" s="10">
        <f t="shared" si="26"/>
        <v>70228152.250195578</v>
      </c>
      <c r="L40" s="7">
        <f t="shared" si="27"/>
        <v>410152.25019557774</v>
      </c>
      <c r="M40" s="11">
        <f t="shared" si="28"/>
        <v>11088078.412803784</v>
      </c>
      <c r="N40" s="11">
        <f t="shared" si="29"/>
        <v>80906078.412803784</v>
      </c>
    </row>
    <row r="41" spans="2:14" x14ac:dyDescent="0.25">
      <c r="B41" s="20">
        <v>36</v>
      </c>
      <c r="C41" s="5">
        <v>43252</v>
      </c>
      <c r="D41" s="5">
        <v>43281</v>
      </c>
      <c r="E41" s="6">
        <f t="shared" si="30"/>
        <v>69818000</v>
      </c>
      <c r="F41" s="2">
        <f t="shared" si="0"/>
        <v>30</v>
      </c>
      <c r="G41" s="9">
        <f t="shared" si="1"/>
        <v>8.2191780821917804E-2</v>
      </c>
      <c r="H41" s="1">
        <v>4.5999999999999999E-2</v>
      </c>
      <c r="I41" s="1">
        <f t="shared" si="31"/>
        <v>6.9000000000000006E-2</v>
      </c>
      <c r="J41" s="1">
        <f t="shared" si="3"/>
        <v>5.5757898442876375E-3</v>
      </c>
      <c r="K41" s="10">
        <f t="shared" si="26"/>
        <v>70201943.112908885</v>
      </c>
      <c r="L41" s="7">
        <f t="shared" si="27"/>
        <v>383943.11290888488</v>
      </c>
      <c r="M41" s="11">
        <f t="shared" si="28"/>
        <v>11472021.525712669</v>
      </c>
      <c r="N41" s="11">
        <f t="shared" si="29"/>
        <v>81290021.525712669</v>
      </c>
    </row>
    <row r="42" spans="2:14" x14ac:dyDescent="0.25">
      <c r="B42" s="20">
        <v>37</v>
      </c>
      <c r="C42" s="5">
        <v>43282</v>
      </c>
      <c r="D42" s="5">
        <v>43312</v>
      </c>
      <c r="E42" s="6">
        <f t="shared" si="30"/>
        <v>69818000</v>
      </c>
      <c r="F42" s="2">
        <f t="shared" si="0"/>
        <v>31</v>
      </c>
      <c r="G42" s="9">
        <f t="shared" si="1"/>
        <v>8.4931506849315067E-2</v>
      </c>
      <c r="H42" s="1">
        <v>4.6100000000000002E-2</v>
      </c>
      <c r="I42" s="1">
        <f t="shared" si="31"/>
        <v>6.9150000000000003E-2</v>
      </c>
      <c r="J42" s="1">
        <f t="shared" si="3"/>
        <v>5.5875474579991646E-3</v>
      </c>
      <c r="K42" s="10">
        <f t="shared" si="26"/>
        <v>70215614.240607738</v>
      </c>
      <c r="L42" s="7">
        <f t="shared" si="27"/>
        <v>397614.24060773849</v>
      </c>
      <c r="M42" s="11">
        <f t="shared" si="28"/>
        <v>11869635.766320407</v>
      </c>
      <c r="N42" s="11">
        <f t="shared" si="29"/>
        <v>81687635.766320407</v>
      </c>
    </row>
    <row r="43" spans="2:14" x14ac:dyDescent="0.25">
      <c r="B43" s="20">
        <v>38</v>
      </c>
      <c r="C43" s="5">
        <v>43313</v>
      </c>
      <c r="D43" s="5">
        <v>43343</v>
      </c>
      <c r="E43" s="6">
        <f t="shared" si="30"/>
        <v>69818000</v>
      </c>
      <c r="F43" s="2">
        <f t="shared" si="0"/>
        <v>31</v>
      </c>
      <c r="G43" s="9">
        <f t="shared" si="1"/>
        <v>8.4931506849315067E-2</v>
      </c>
      <c r="H43" s="1">
        <v>4.5475000000000002E-2</v>
      </c>
      <c r="I43" s="1">
        <f t="shared" si="31"/>
        <v>6.8212500000000009E-2</v>
      </c>
      <c r="J43" s="1">
        <f t="shared" si="3"/>
        <v>5.5140375497197969E-3</v>
      </c>
      <c r="K43" s="10">
        <f t="shared" si="26"/>
        <v>70210382.942555994</v>
      </c>
      <c r="L43" s="7">
        <f t="shared" si="27"/>
        <v>392382.9425559938</v>
      </c>
      <c r="M43" s="11">
        <f t="shared" si="28"/>
        <v>12262018.708876401</v>
      </c>
      <c r="N43" s="11">
        <f>+E43+M43</f>
        <v>82080018.708876401</v>
      </c>
    </row>
    <row r="44" spans="2:14" x14ac:dyDescent="0.25">
      <c r="B44" s="20">
        <v>39</v>
      </c>
      <c r="C44" s="5">
        <v>43344</v>
      </c>
      <c r="D44" s="5">
        <v>43373</v>
      </c>
      <c r="E44" s="6">
        <f t="shared" si="30"/>
        <v>69818000</v>
      </c>
      <c r="F44" s="2">
        <f t="shared" si="0"/>
        <v>30</v>
      </c>
      <c r="G44" s="9">
        <f t="shared" si="1"/>
        <v>8.2191780821917804E-2</v>
      </c>
      <c r="H44" s="1">
        <v>4.5374999999999999E-2</v>
      </c>
      <c r="I44" s="1">
        <f t="shared" si="31"/>
        <v>6.8062499999999998E-2</v>
      </c>
      <c r="J44" s="1">
        <f t="shared" si="3"/>
        <v>5.5022704767113684E-3</v>
      </c>
      <c r="K44" s="10">
        <f t="shared" si="26"/>
        <v>70196880.835497916</v>
      </c>
      <c r="L44" s="7">
        <f t="shared" si="27"/>
        <v>378880.83549791574</v>
      </c>
      <c r="M44" s="11">
        <f t="shared" si="28"/>
        <v>12640899.544374317</v>
      </c>
      <c r="N44" s="11">
        <f t="shared" si="29"/>
        <v>82458899.544374317</v>
      </c>
    </row>
    <row r="45" spans="2:14" x14ac:dyDescent="0.25">
      <c r="B45" s="20">
        <v>40</v>
      </c>
      <c r="C45" s="5">
        <v>43374</v>
      </c>
      <c r="D45" s="5">
        <v>43404</v>
      </c>
      <c r="E45" s="6">
        <f t="shared" si="30"/>
        <v>69818000</v>
      </c>
      <c r="F45" s="2">
        <f t="shared" si="0"/>
        <v>31</v>
      </c>
      <c r="G45" s="9">
        <f t="shared" si="1"/>
        <v>8.4931506849315067E-2</v>
      </c>
      <c r="H45" s="1">
        <v>4.4600000000000001E-2</v>
      </c>
      <c r="I45" s="1">
        <f t="shared" si="31"/>
        <v>6.6900000000000001E-2</v>
      </c>
      <c r="J45" s="1">
        <f t="shared" si="3"/>
        <v>5.4110242629969996E-3</v>
      </c>
      <c r="K45" s="10">
        <f t="shared" si="26"/>
        <v>70203052.062793434</v>
      </c>
      <c r="L45" s="7">
        <f t="shared" si="27"/>
        <v>385052.06279343367</v>
      </c>
      <c r="M45" s="11">
        <f t="shared" si="28"/>
        <v>13025951.607167751</v>
      </c>
      <c r="N45" s="11">
        <f t="shared" si="29"/>
        <v>82843951.607167751</v>
      </c>
    </row>
    <row r="46" spans="2:14" x14ac:dyDescent="0.25">
      <c r="B46" s="20">
        <v>41</v>
      </c>
      <c r="C46" s="5">
        <v>43405</v>
      </c>
      <c r="D46" s="5">
        <v>43434</v>
      </c>
      <c r="E46" s="6">
        <f t="shared" si="30"/>
        <v>69818000</v>
      </c>
      <c r="F46" s="2">
        <f t="shared" si="0"/>
        <v>30</v>
      </c>
      <c r="G46" s="9">
        <f t="shared" si="1"/>
        <v>8.2191780821917804E-2</v>
      </c>
      <c r="H46" s="1">
        <v>4.4125000000000004E-2</v>
      </c>
      <c r="I46" s="1">
        <f t="shared" si="31"/>
        <v>6.618750000000001E-2</v>
      </c>
      <c r="J46" s="1">
        <f t="shared" si="3"/>
        <v>5.3550541069147251E-3</v>
      </c>
      <c r="K46" s="10">
        <f t="shared" si="26"/>
        <v>70186744.034155488</v>
      </c>
      <c r="L46" s="7">
        <f t="shared" si="27"/>
        <v>368744.03415548801</v>
      </c>
      <c r="M46" s="11">
        <f t="shared" si="28"/>
        <v>13394695.641323239</v>
      </c>
      <c r="N46" s="11">
        <f t="shared" si="29"/>
        <v>83212695.641323239</v>
      </c>
    </row>
    <row r="47" spans="2:14" x14ac:dyDescent="0.25">
      <c r="B47" s="20">
        <v>42</v>
      </c>
      <c r="C47" s="5">
        <v>43435</v>
      </c>
      <c r="D47" s="5">
        <v>43465</v>
      </c>
      <c r="E47" s="6">
        <f t="shared" si="30"/>
        <v>69818000</v>
      </c>
      <c r="F47" s="2">
        <f t="shared" si="0"/>
        <v>31</v>
      </c>
      <c r="G47" s="9">
        <f t="shared" si="1"/>
        <v>8.4931506849315067E-2</v>
      </c>
      <c r="H47" s="1">
        <v>4.4850000000000001E-2</v>
      </c>
      <c r="I47" s="1">
        <f t="shared" si="31"/>
        <v>6.7275000000000001E-2</v>
      </c>
      <c r="J47" s="1">
        <f t="shared" si="3"/>
        <v>5.4404684790478886E-3</v>
      </c>
      <c r="K47" s="10">
        <f t="shared" si="26"/>
        <v>70205147.441583797</v>
      </c>
      <c r="L47" s="7">
        <f t="shared" si="27"/>
        <v>387147.44158379734</v>
      </c>
      <c r="M47" s="11">
        <f t="shared" si="28"/>
        <v>13781843.082907036</v>
      </c>
      <c r="N47" s="11">
        <f t="shared" si="29"/>
        <v>83599843.082907036</v>
      </c>
    </row>
    <row r="48" spans="2:14" x14ac:dyDescent="0.25">
      <c r="B48" s="20">
        <v>43</v>
      </c>
      <c r="C48" s="5">
        <v>43466</v>
      </c>
      <c r="D48" s="5">
        <v>43496</v>
      </c>
      <c r="E48" s="6">
        <f t="shared" si="30"/>
        <v>69818000</v>
      </c>
      <c r="F48" s="2">
        <f t="shared" si="0"/>
        <v>31</v>
      </c>
      <c r="G48" s="9">
        <f t="shared" si="1"/>
        <v>8.4931506849315067E-2</v>
      </c>
      <c r="H48" s="19">
        <v>4.5624999999999999E-2</v>
      </c>
      <c r="I48" s="1">
        <f t="shared" si="31"/>
        <v>6.8437499999999998E-2</v>
      </c>
      <c r="J48" s="1">
        <f t="shared" si="3"/>
        <v>5.5316853195661597E-3</v>
      </c>
      <c r="K48" s="10">
        <f t="shared" si="26"/>
        <v>70211638.837128505</v>
      </c>
      <c r="L48" s="7">
        <f t="shared" si="27"/>
        <v>393638.83712850511</v>
      </c>
      <c r="M48" s="11">
        <f t="shared" si="28"/>
        <v>14175481.920035541</v>
      </c>
      <c r="N48" s="11">
        <f t="shared" si="29"/>
        <v>83993481.920035541</v>
      </c>
    </row>
    <row r="49" spans="2:14" x14ac:dyDescent="0.25">
      <c r="B49" s="20">
        <v>44</v>
      </c>
      <c r="C49" s="5">
        <v>43497</v>
      </c>
      <c r="D49" s="5">
        <v>43524</v>
      </c>
      <c r="E49" s="6">
        <f t="shared" si="30"/>
        <v>69818000</v>
      </c>
      <c r="F49" s="2">
        <f t="shared" si="0"/>
        <v>28</v>
      </c>
      <c r="G49" s="9">
        <f t="shared" si="1"/>
        <v>7.6712328767123292E-2</v>
      </c>
      <c r="H49" s="1">
        <v>4.5499999999999999E-2</v>
      </c>
      <c r="I49" s="1">
        <f t="shared" si="31"/>
        <v>6.8250000000000005E-2</v>
      </c>
      <c r="J49" s="1">
        <f t="shared" si="3"/>
        <v>5.51697908130655E-3</v>
      </c>
      <c r="K49" s="10">
        <f t="shared" si="26"/>
        <v>70172503.191021696</v>
      </c>
      <c r="L49" s="7">
        <f t="shared" si="27"/>
        <v>354503.19102169573</v>
      </c>
      <c r="M49" s="11">
        <f t="shared" si="28"/>
        <v>14529985.111057237</v>
      </c>
      <c r="N49" s="11">
        <f>+E49+M49</f>
        <v>84347985.111057237</v>
      </c>
    </row>
    <row r="50" spans="2:14" x14ac:dyDescent="0.25">
      <c r="B50" s="20">
        <v>45</v>
      </c>
      <c r="C50" s="5">
        <v>43525</v>
      </c>
      <c r="D50" s="5">
        <v>43555</v>
      </c>
      <c r="E50" s="6">
        <f t="shared" si="30"/>
        <v>69818000</v>
      </c>
      <c r="F50" s="2">
        <f t="shared" si="0"/>
        <v>31</v>
      </c>
      <c r="G50" s="9">
        <f t="shared" si="1"/>
        <v>8.4931506849315067E-2</v>
      </c>
      <c r="H50" s="1">
        <v>4.5824999999999998E-2</v>
      </c>
      <c r="I50" s="1">
        <f t="shared" si="31"/>
        <v>6.8737499999999993E-2</v>
      </c>
      <c r="J50" s="1">
        <f t="shared" si="3"/>
        <v>5.5552103807896547E-3</v>
      </c>
      <c r="K50" s="10">
        <f t="shared" si="26"/>
        <v>70213312.986812398</v>
      </c>
      <c r="L50" s="7">
        <f t="shared" si="27"/>
        <v>395312.98681239784</v>
      </c>
      <c r="M50" s="11">
        <f t="shared" si="28"/>
        <v>14925298.097869635</v>
      </c>
      <c r="N50" s="11">
        <f t="shared" ref="N50:N55" si="32">+E50+M50</f>
        <v>84743298.097869635</v>
      </c>
    </row>
    <row r="51" spans="2:14" x14ac:dyDescent="0.25">
      <c r="B51" s="20">
        <v>46</v>
      </c>
      <c r="C51" s="5">
        <v>43556</v>
      </c>
      <c r="D51" s="5">
        <v>43585</v>
      </c>
      <c r="E51" s="6">
        <f t="shared" si="30"/>
        <v>69818000</v>
      </c>
      <c r="F51" s="2">
        <f t="shared" si="0"/>
        <v>30</v>
      </c>
      <c r="G51" s="9">
        <f t="shared" si="1"/>
        <v>8.2191780821917804E-2</v>
      </c>
      <c r="H51" s="51">
        <v>4.5400000000000003E-2</v>
      </c>
      <c r="I51" s="1">
        <f t="shared" si="31"/>
        <v>6.8100000000000008E-2</v>
      </c>
      <c r="J51" s="1">
        <f t="shared" si="3"/>
        <v>5.5052123869754332E-3</v>
      </c>
      <c r="K51" s="10">
        <f t="shared" si="26"/>
        <v>70197083.404882371</v>
      </c>
      <c r="L51" s="7">
        <f t="shared" si="27"/>
        <v>379083.40488237143</v>
      </c>
      <c r="M51" s="11">
        <f t="shared" si="28"/>
        <v>15304381.502752006</v>
      </c>
      <c r="N51" s="11">
        <f t="shared" si="32"/>
        <v>85122381.502752006</v>
      </c>
    </row>
    <row r="52" spans="2:14" x14ac:dyDescent="0.25">
      <c r="B52" s="20">
        <v>47</v>
      </c>
      <c r="C52" s="5">
        <v>43586</v>
      </c>
      <c r="D52" s="5">
        <v>43616</v>
      </c>
      <c r="E52" s="6">
        <f t="shared" si="30"/>
        <v>69818000</v>
      </c>
      <c r="F52" s="2">
        <f t="shared" si="0"/>
        <v>31</v>
      </c>
      <c r="G52" s="9">
        <f t="shared" si="1"/>
        <v>8.4931506849315067E-2</v>
      </c>
      <c r="H52" s="51">
        <v>4.4999999999999998E-2</v>
      </c>
      <c r="I52" s="1">
        <f t="shared" si="31"/>
        <v>6.7500000000000004E-2</v>
      </c>
      <c r="J52" s="1">
        <f t="shared" si="3"/>
        <v>5.4581304569467637E-3</v>
      </c>
      <c r="K52" s="10">
        <f t="shared" si="26"/>
        <v>70206404.345501602</v>
      </c>
      <c r="L52" s="7">
        <f t="shared" si="27"/>
        <v>388404.3455016017</v>
      </c>
      <c r="M52" s="11">
        <f t="shared" si="28"/>
        <v>15692785.848253608</v>
      </c>
      <c r="N52" s="11">
        <f t="shared" si="32"/>
        <v>85510785.848253608</v>
      </c>
    </row>
    <row r="53" spans="2:14" x14ac:dyDescent="0.25">
      <c r="B53" s="20">
        <v>48</v>
      </c>
      <c r="C53" s="5">
        <v>43617</v>
      </c>
      <c r="D53" s="5">
        <v>43646</v>
      </c>
      <c r="E53" s="6">
        <f t="shared" si="30"/>
        <v>69818000</v>
      </c>
      <c r="F53" s="2">
        <f t="shared" si="0"/>
        <v>30</v>
      </c>
      <c r="G53" s="9">
        <f t="shared" si="1"/>
        <v>8.2191780821917804E-2</v>
      </c>
      <c r="H53" s="51">
        <v>4.5199999999999997E-2</v>
      </c>
      <c r="I53" s="1">
        <f t="shared" si="31"/>
        <v>6.7799999999999999E-2</v>
      </c>
      <c r="J53" s="1">
        <f t="shared" si="3"/>
        <v>5.4816744533177086E-3</v>
      </c>
      <c r="K53" s="10">
        <f t="shared" si="26"/>
        <v>70195462.667003557</v>
      </c>
      <c r="L53" s="7">
        <f t="shared" si="27"/>
        <v>377462.66700355709</v>
      </c>
      <c r="M53" s="11">
        <f t="shared" si="28"/>
        <v>16070248.515257165</v>
      </c>
      <c r="N53" s="11">
        <f t="shared" si="32"/>
        <v>85888248.515257165</v>
      </c>
    </row>
    <row r="54" spans="2:14" x14ac:dyDescent="0.25">
      <c r="B54" s="20">
        <v>49</v>
      </c>
      <c r="C54" s="5">
        <v>43647</v>
      </c>
      <c r="D54" s="5">
        <v>43677</v>
      </c>
      <c r="E54" s="6">
        <f t="shared" si="30"/>
        <v>69818000</v>
      </c>
      <c r="F54" s="2">
        <f t="shared" si="0"/>
        <v>31</v>
      </c>
      <c r="G54" s="9">
        <f t="shared" si="1"/>
        <v>8.4931506849315067E-2</v>
      </c>
      <c r="H54" s="51">
        <v>4.4699999999999997E-2</v>
      </c>
      <c r="I54" s="1">
        <f t="shared" si="31"/>
        <v>6.7049999999999998E-2</v>
      </c>
      <c r="J54" s="1">
        <f t="shared" si="3"/>
        <v>5.4228030876570799E-3</v>
      </c>
      <c r="K54" s="10">
        <f t="shared" si="26"/>
        <v>70203890.295170441</v>
      </c>
      <c r="L54" s="7">
        <f t="shared" si="27"/>
        <v>385890.29517044127</v>
      </c>
      <c r="M54" s="11">
        <f t="shared" si="28"/>
        <v>16456138.810427606</v>
      </c>
      <c r="N54" s="11">
        <f t="shared" si="32"/>
        <v>86274138.810427606</v>
      </c>
    </row>
    <row r="55" spans="2:14" x14ac:dyDescent="0.25">
      <c r="B55" s="20">
        <v>50</v>
      </c>
      <c r="C55" s="5">
        <v>43678</v>
      </c>
      <c r="D55" s="5">
        <v>43708</v>
      </c>
      <c r="E55" s="6">
        <f t="shared" si="30"/>
        <v>69818000</v>
      </c>
      <c r="F55" s="2">
        <f t="shared" si="0"/>
        <v>31</v>
      </c>
      <c r="G55" s="9">
        <f t="shared" si="1"/>
        <v>8.4931506849315067E-2</v>
      </c>
      <c r="H55" s="51">
        <f>+AVERAGE(H50:H54)</f>
        <v>4.5224999999999994E-2</v>
      </c>
      <c r="I55" s="1">
        <f t="shared" si="31"/>
        <v>6.7837499999999995E-2</v>
      </c>
      <c r="J55" s="1">
        <f t="shared" si="3"/>
        <v>5.4846170265125949E-3</v>
      </c>
      <c r="K55" s="10">
        <f t="shared" si="26"/>
        <v>70208289.246913254</v>
      </c>
      <c r="L55" s="7">
        <f t="shared" si="27"/>
        <v>390289.24691325426</v>
      </c>
      <c r="M55" s="11">
        <f t="shared" si="28"/>
        <v>16846428.05734086</v>
      </c>
      <c r="N55" s="11">
        <f t="shared" si="32"/>
        <v>86664428.05734086</v>
      </c>
    </row>
    <row r="56" spans="2:14" ht="18.75" x14ac:dyDescent="0.3">
      <c r="B56" s="46"/>
      <c r="C56" s="47"/>
      <c r="D56" s="47"/>
      <c r="E56" s="48"/>
      <c r="F56" s="49"/>
      <c r="G56" s="50"/>
      <c r="H56" s="51"/>
      <c r="I56" s="51"/>
      <c r="J56" s="51"/>
      <c r="K56" s="52"/>
      <c r="L56" s="53"/>
      <c r="M56" s="18"/>
      <c r="N56" s="54"/>
    </row>
    <row r="57" spans="2:14" ht="18.75" x14ac:dyDescent="0.3">
      <c r="B57" s="46"/>
      <c r="C57" s="47"/>
      <c r="D57" s="47"/>
      <c r="E57" s="48"/>
      <c r="F57" s="49"/>
      <c r="G57" s="50"/>
      <c r="H57" s="51"/>
      <c r="I57" s="51"/>
      <c r="J57" s="51"/>
      <c r="K57" s="52"/>
      <c r="L57" s="53"/>
      <c r="M57" s="18"/>
      <c r="N57" s="54"/>
    </row>
    <row r="58" spans="2:14" x14ac:dyDescent="0.25">
      <c r="L58" s="18"/>
    </row>
    <row r="59" spans="2:14" x14ac:dyDescent="0.25">
      <c r="B59" s="24" t="s">
        <v>12</v>
      </c>
    </row>
    <row r="60" spans="2:14" x14ac:dyDescent="0.25">
      <c r="B60" t="s">
        <v>13</v>
      </c>
      <c r="D60" s="22">
        <v>44044000</v>
      </c>
      <c r="E60" s="23">
        <f>+D60/D62</f>
        <v>0.63084018447964707</v>
      </c>
    </row>
    <row r="61" spans="2:14" x14ac:dyDescent="0.25">
      <c r="B61" t="s">
        <v>14</v>
      </c>
      <c r="D61" s="22">
        <f>+E50-D60</f>
        <v>25774000</v>
      </c>
      <c r="E61" s="23">
        <f>+D61/D62</f>
        <v>0.36915981552035293</v>
      </c>
    </row>
    <row r="62" spans="2:14" x14ac:dyDescent="0.25">
      <c r="B62" s="24" t="s">
        <v>18</v>
      </c>
      <c r="C62" s="24"/>
      <c r="D62" s="25">
        <f>+SUM(D60:D61)</f>
        <v>69818000</v>
      </c>
      <c r="E62" s="28">
        <f>+SUM(E60:E61)</f>
        <v>1</v>
      </c>
    </row>
    <row r="64" spans="2:14" x14ac:dyDescent="0.25">
      <c r="B64" t="s">
        <v>15</v>
      </c>
      <c r="D64" s="22">
        <v>0</v>
      </c>
    </row>
    <row r="65" spans="2:13" x14ac:dyDescent="0.25">
      <c r="B65" t="s">
        <v>16</v>
      </c>
      <c r="D65" s="22">
        <f>+N50*10%</f>
        <v>8474329.8097869642</v>
      </c>
      <c r="M65" s="45"/>
    </row>
    <row r="66" spans="2:13" ht="18.75" x14ac:dyDescent="0.3">
      <c r="B66" s="26" t="s">
        <v>17</v>
      </c>
      <c r="C66" s="26"/>
      <c r="D66" s="27">
        <f>+N50-D64-D65</f>
        <v>76268968.288082674</v>
      </c>
    </row>
    <row r="68" spans="2:13" x14ac:dyDescent="0.25">
      <c r="D68" s="18"/>
    </row>
  </sheetData>
  <mergeCells count="2">
    <mergeCell ref="B1:N1"/>
    <mergeCell ref="B2:N2"/>
  </mergeCells>
  <printOptions horizontalCentered="1" verticalCentered="1"/>
  <pageMargins left="0" right="0" top="0" bottom="0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7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16.7109375" bestFit="1" customWidth="1"/>
    <col min="2" max="2" width="10.28515625" customWidth="1"/>
    <col min="3" max="3" width="13.140625" customWidth="1"/>
    <col min="4" max="4" width="19.42578125" bestFit="1" customWidth="1"/>
    <col min="5" max="5" width="16.5703125" bestFit="1" customWidth="1"/>
    <col min="6" max="6" width="4.42578125" customWidth="1"/>
    <col min="7" max="7" width="15.7109375" hidden="1" customWidth="1"/>
    <col min="8" max="8" width="10.28515625" customWidth="1"/>
    <col min="9" max="9" width="11" bestFit="1" customWidth="1"/>
    <col min="10" max="10" width="10.7109375" customWidth="1"/>
    <col min="11" max="11" width="16.5703125" hidden="1" customWidth="1"/>
    <col min="12" max="12" width="13.140625" customWidth="1"/>
    <col min="13" max="13" width="16.5703125" bestFit="1" customWidth="1"/>
    <col min="14" max="14" width="19.42578125" bestFit="1" customWidth="1"/>
    <col min="15" max="15" width="14.140625" bestFit="1" customWidth="1"/>
  </cols>
  <sheetData>
    <row r="1" spans="2:15" ht="18.75" x14ac:dyDescent="0.3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5" ht="18.75" x14ac:dyDescent="0.3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5" spans="2:15" ht="38.25" x14ac:dyDescent="0.25">
      <c r="B5" s="8" t="s">
        <v>5</v>
      </c>
      <c r="C5" s="3" t="s">
        <v>0</v>
      </c>
      <c r="D5" s="3" t="s">
        <v>1</v>
      </c>
      <c r="E5" s="3" t="s">
        <v>2</v>
      </c>
      <c r="F5" s="3" t="s">
        <v>9</v>
      </c>
      <c r="G5" s="3" t="s">
        <v>3</v>
      </c>
      <c r="H5" s="3" t="s">
        <v>23</v>
      </c>
      <c r="I5" s="3" t="s">
        <v>24</v>
      </c>
      <c r="J5" s="3" t="s">
        <v>25</v>
      </c>
      <c r="K5" s="4" t="s">
        <v>4</v>
      </c>
      <c r="L5" s="3" t="s">
        <v>10</v>
      </c>
      <c r="M5" s="3" t="s">
        <v>8</v>
      </c>
      <c r="N5" s="3" t="s">
        <v>6</v>
      </c>
    </row>
    <row r="6" spans="2:15" x14ac:dyDescent="0.25">
      <c r="B6" s="20">
        <v>1</v>
      </c>
      <c r="C6" s="5">
        <v>43685</v>
      </c>
      <c r="D6" s="5">
        <v>43708</v>
      </c>
      <c r="E6" s="6">
        <v>1341611611</v>
      </c>
      <c r="F6" s="2">
        <f t="shared" ref="F6:F7" si="0">D6-C6+1</f>
        <v>24</v>
      </c>
      <c r="G6" s="9">
        <f t="shared" ref="G6:G7" si="1">F6/365</f>
        <v>6.575342465753424E-2</v>
      </c>
      <c r="H6" s="1">
        <v>0.19320000000000001</v>
      </c>
      <c r="I6" s="1">
        <f t="shared" ref="I6:I7" si="2">H6*1.5</f>
        <v>0.2898</v>
      </c>
      <c r="J6" s="1">
        <f t="shared" ref="J6:J7" si="3">((1+I6)^1)^(1/12)-1</f>
        <v>2.1433736106823309E-2</v>
      </c>
      <c r="K6" s="10">
        <f t="shared" ref="K6" si="4">-FV(I6,G6,,E6)</f>
        <v>1364250220.7321892</v>
      </c>
      <c r="L6" s="7">
        <f t="shared" ref="L6" si="5">K6-E6</f>
        <v>22638609.732189178</v>
      </c>
      <c r="M6" s="11">
        <f>+L6</f>
        <v>22638609.732189178</v>
      </c>
      <c r="N6" s="11">
        <f>+E6+M6</f>
        <v>1364250220.7321892</v>
      </c>
    </row>
    <row r="7" spans="2:15" x14ac:dyDescent="0.25">
      <c r="B7" s="20">
        <v>2</v>
      </c>
      <c r="C7" s="5">
        <v>43709</v>
      </c>
      <c r="D7" s="5">
        <v>43714</v>
      </c>
      <c r="E7" s="6">
        <v>1341611611</v>
      </c>
      <c r="F7" s="2">
        <f t="shared" si="0"/>
        <v>6</v>
      </c>
      <c r="G7" s="9">
        <f t="shared" si="1"/>
        <v>1.643835616438356E-2</v>
      </c>
      <c r="H7" s="1">
        <v>0.19320000000000001</v>
      </c>
      <c r="I7" s="1">
        <f t="shared" si="2"/>
        <v>0.2898</v>
      </c>
      <c r="J7" s="1">
        <f t="shared" si="3"/>
        <v>2.1433736106823309E-2</v>
      </c>
      <c r="K7" s="55">
        <f>-FV(I7,G7,,E7)</f>
        <v>1347235798.6447678</v>
      </c>
      <c r="L7" s="7">
        <f>K7-E7</f>
        <v>5624187.6447677612</v>
      </c>
      <c r="M7" s="11">
        <f>+M6+L7</f>
        <v>28262797.37695694</v>
      </c>
      <c r="N7" s="56">
        <f>+E7+M7</f>
        <v>1369874408.3769569</v>
      </c>
    </row>
    <row r="8" spans="2:15" ht="18.75" x14ac:dyDescent="0.3">
      <c r="B8" s="46"/>
      <c r="C8" s="47"/>
      <c r="D8" s="47"/>
      <c r="E8" s="48"/>
      <c r="F8" s="49"/>
      <c r="G8" s="50"/>
      <c r="H8" s="51"/>
      <c r="I8" s="51"/>
      <c r="J8" s="51"/>
      <c r="K8" s="52"/>
      <c r="L8" s="53"/>
      <c r="M8" s="18"/>
      <c r="N8" s="54"/>
    </row>
    <row r="9" spans="2:15" x14ac:dyDescent="0.25">
      <c r="J9" s="124"/>
      <c r="K9" s="124"/>
      <c r="L9" s="124"/>
      <c r="M9" s="57"/>
    </row>
    <row r="10" spans="2:15" x14ac:dyDescent="0.25">
      <c r="B10" s="24"/>
      <c r="J10" s="124"/>
      <c r="K10" s="124"/>
      <c r="L10" s="124"/>
      <c r="M10" s="58"/>
      <c r="O10" s="44"/>
    </row>
    <row r="11" spans="2:15" x14ac:dyDescent="0.25">
      <c r="D11" s="22"/>
      <c r="E11" s="23"/>
      <c r="O11" s="44"/>
    </row>
    <row r="12" spans="2:15" x14ac:dyDescent="0.25">
      <c r="D12" s="22"/>
      <c r="E12" s="23"/>
      <c r="O12" s="23"/>
    </row>
    <row r="13" spans="2:15" x14ac:dyDescent="0.25">
      <c r="B13" s="24"/>
      <c r="C13" s="24"/>
      <c r="D13" s="25"/>
      <c r="E13" s="28"/>
    </row>
    <row r="15" spans="2:15" x14ac:dyDescent="0.25">
      <c r="D15" s="22"/>
    </row>
    <row r="16" spans="2:15" x14ac:dyDescent="0.25">
      <c r="D16" s="22"/>
    </row>
    <row r="17" spans="2:4" ht="18.75" x14ac:dyDescent="0.3">
      <c r="B17" s="26"/>
      <c r="C17" s="26"/>
      <c r="D17" s="27"/>
    </row>
  </sheetData>
  <mergeCells count="4">
    <mergeCell ref="B1:N1"/>
    <mergeCell ref="B2:N2"/>
    <mergeCell ref="J9:L9"/>
    <mergeCell ref="J10:L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58"/>
  <sheetViews>
    <sheetView topLeftCell="A34" workbookViewId="0">
      <selection activeCell="B54" sqref="B54"/>
    </sheetView>
  </sheetViews>
  <sheetFormatPr baseColWidth="10" defaultColWidth="9.140625" defaultRowHeight="15" x14ac:dyDescent="0.25"/>
  <cols>
    <col min="1" max="1" width="16.7109375" bestFit="1" customWidth="1"/>
    <col min="2" max="2" width="10.28515625" customWidth="1"/>
    <col min="3" max="3" width="13.140625" customWidth="1"/>
    <col min="4" max="4" width="19.42578125" bestFit="1" customWidth="1"/>
    <col min="5" max="5" width="16.5703125" bestFit="1" customWidth="1"/>
    <col min="6" max="6" width="11" bestFit="1" customWidth="1"/>
    <col min="7" max="7" width="15.7109375" hidden="1" customWidth="1"/>
    <col min="8" max="8" width="10.28515625" customWidth="1"/>
    <col min="9" max="9" width="11" bestFit="1" customWidth="1"/>
    <col min="10" max="10" width="10.7109375" customWidth="1"/>
    <col min="11" max="11" width="16.5703125" hidden="1" customWidth="1"/>
    <col min="12" max="12" width="13.85546875" bestFit="1" customWidth="1"/>
    <col min="13" max="13" width="16.5703125" bestFit="1" customWidth="1"/>
    <col min="14" max="14" width="19.42578125" bestFit="1" customWidth="1"/>
    <col min="15" max="15" width="14.140625" bestFit="1" customWidth="1"/>
    <col min="16" max="16" width="24.140625" customWidth="1"/>
    <col min="17" max="17" width="16.7109375" bestFit="1" customWidth="1"/>
    <col min="18" max="18" width="13" bestFit="1" customWidth="1"/>
    <col min="19" max="19" width="19.140625" customWidth="1"/>
  </cols>
  <sheetData>
    <row r="1" spans="2:14" ht="18.75" x14ac:dyDescent="0.3">
      <c r="B1" s="123" t="s">
        <v>26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8.75" x14ac:dyDescent="0.3">
      <c r="B2" s="123" t="s">
        <v>22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5" spans="2:14" ht="38.25" x14ac:dyDescent="0.25">
      <c r="B5" s="8" t="s">
        <v>5</v>
      </c>
      <c r="C5" s="3" t="s">
        <v>0</v>
      </c>
      <c r="D5" s="3" t="s">
        <v>1</v>
      </c>
      <c r="E5" s="3" t="s">
        <v>2</v>
      </c>
      <c r="F5" s="3" t="s">
        <v>9</v>
      </c>
      <c r="G5" s="3" t="s">
        <v>3</v>
      </c>
      <c r="H5" s="3" t="s">
        <v>23</v>
      </c>
      <c r="I5" s="3" t="s">
        <v>24</v>
      </c>
      <c r="J5" s="3" t="s">
        <v>25</v>
      </c>
      <c r="K5" s="4" t="s">
        <v>4</v>
      </c>
      <c r="L5" s="3" t="s">
        <v>10</v>
      </c>
      <c r="M5" s="3" t="s">
        <v>8</v>
      </c>
      <c r="N5" s="3" t="s">
        <v>6</v>
      </c>
    </row>
    <row r="6" spans="2:14" x14ac:dyDescent="0.25">
      <c r="B6" s="20">
        <v>1</v>
      </c>
      <c r="C6" s="35">
        <v>42491</v>
      </c>
      <c r="D6" s="35">
        <v>42521</v>
      </c>
      <c r="E6" s="6">
        <v>378934219</v>
      </c>
      <c r="F6" s="2">
        <f t="shared" ref="F6:F58" si="0">D6-C6+1</f>
        <v>31</v>
      </c>
      <c r="G6" s="9">
        <f t="shared" ref="G6:G58" si="1">F6/365</f>
        <v>8.4931506849315067E-2</v>
      </c>
      <c r="H6" s="1">
        <v>0.2054</v>
      </c>
      <c r="I6" s="1">
        <f t="shared" ref="I6:I45" si="2">H6*1.5</f>
        <v>0.30809999999999998</v>
      </c>
      <c r="J6" s="1">
        <f t="shared" ref="J6:J58" si="3">((1+I6)^1)^(1/12)-1</f>
        <v>2.2633649099822239E-2</v>
      </c>
      <c r="K6" s="10">
        <f t="shared" ref="K6:K7" si="4">-FV(I6,G6,,E6)</f>
        <v>387677250.36638987</v>
      </c>
      <c r="L6" s="7">
        <f t="shared" ref="L6:L7" si="5">K6-E6</f>
        <v>8743031.3663898706</v>
      </c>
      <c r="M6" s="11">
        <f>+L6</f>
        <v>8743031.3663898706</v>
      </c>
      <c r="N6" s="11">
        <f t="shared" ref="N6:N58" si="6">+E6+M6</f>
        <v>387677250.36638987</v>
      </c>
    </row>
    <row r="7" spans="2:14" x14ac:dyDescent="0.25">
      <c r="B7" s="20">
        <v>2</v>
      </c>
      <c r="C7" s="35">
        <v>42522</v>
      </c>
      <c r="D7" s="35">
        <v>42551</v>
      </c>
      <c r="E7" s="6">
        <v>378934219</v>
      </c>
      <c r="F7" s="2">
        <f t="shared" si="0"/>
        <v>30</v>
      </c>
      <c r="G7" s="9">
        <f t="shared" si="1"/>
        <v>8.2191780821917804E-2</v>
      </c>
      <c r="H7" s="1">
        <v>0.2054</v>
      </c>
      <c r="I7" s="1">
        <f t="shared" si="2"/>
        <v>0.30809999999999998</v>
      </c>
      <c r="J7" s="1">
        <f t="shared" si="3"/>
        <v>2.2633649099822239E-2</v>
      </c>
      <c r="K7" s="10">
        <f t="shared" si="4"/>
        <v>387392093.12777728</v>
      </c>
      <c r="L7" s="7">
        <f t="shared" si="5"/>
        <v>8457874.1277772784</v>
      </c>
      <c r="M7" s="11">
        <f t="shared" ref="M7:M47" si="7">+M6+L7</f>
        <v>17200905.494167149</v>
      </c>
      <c r="N7" s="11">
        <f t="shared" si="6"/>
        <v>396135124.49416715</v>
      </c>
    </row>
    <row r="8" spans="2:14" x14ac:dyDescent="0.25">
      <c r="B8" s="20">
        <v>3</v>
      </c>
      <c r="C8" s="35">
        <v>42552</v>
      </c>
      <c r="D8" s="35">
        <v>42582</v>
      </c>
      <c r="E8" s="6">
        <v>378934219</v>
      </c>
      <c r="F8" s="2">
        <f t="shared" si="0"/>
        <v>31</v>
      </c>
      <c r="G8" s="9">
        <f t="shared" si="1"/>
        <v>8.4931506849315067E-2</v>
      </c>
      <c r="H8" s="1">
        <v>0.21340000000000001</v>
      </c>
      <c r="I8" s="1">
        <f t="shared" si="2"/>
        <v>0.3201</v>
      </c>
      <c r="J8" s="1">
        <f t="shared" si="3"/>
        <v>2.3412151466478903E-2</v>
      </c>
      <c r="K8" s="10">
        <f>-FV(I8,G8,,E8)</f>
        <v>387978040.38447708</v>
      </c>
      <c r="L8" s="7">
        <f>K8-E8</f>
        <v>9043821.3844770789</v>
      </c>
      <c r="M8" s="11">
        <f t="shared" si="7"/>
        <v>26244726.878644228</v>
      </c>
      <c r="N8" s="11">
        <f t="shared" si="6"/>
        <v>405178945.87864423</v>
      </c>
    </row>
    <row r="9" spans="2:14" x14ac:dyDescent="0.25">
      <c r="B9" s="20">
        <v>4</v>
      </c>
      <c r="C9" s="35">
        <v>42583</v>
      </c>
      <c r="D9" s="35">
        <v>42613</v>
      </c>
      <c r="E9" s="6">
        <v>378934219</v>
      </c>
      <c r="F9" s="2">
        <f t="shared" si="0"/>
        <v>31</v>
      </c>
      <c r="G9" s="9">
        <f t="shared" si="1"/>
        <v>8.4931506849315067E-2</v>
      </c>
      <c r="H9" s="1">
        <v>0.21340000000000001</v>
      </c>
      <c r="I9" s="1">
        <f t="shared" si="2"/>
        <v>0.3201</v>
      </c>
      <c r="J9" s="1">
        <f t="shared" si="3"/>
        <v>2.3412151466478903E-2</v>
      </c>
      <c r="K9" s="10">
        <f t="shared" ref="K9" si="8">-FV(I9,G9,,E9)</f>
        <v>387978040.38447708</v>
      </c>
      <c r="L9" s="7">
        <f t="shared" ref="L9" si="9">K9-E9</f>
        <v>9043821.3844770789</v>
      </c>
      <c r="M9" s="11">
        <f t="shared" si="7"/>
        <v>35288548.263121307</v>
      </c>
      <c r="N9" s="11">
        <f t="shared" si="6"/>
        <v>414222767.26312131</v>
      </c>
    </row>
    <row r="10" spans="2:14" x14ac:dyDescent="0.25">
      <c r="B10" s="20">
        <v>5</v>
      </c>
      <c r="C10" s="35">
        <v>42614</v>
      </c>
      <c r="D10" s="35">
        <v>42643</v>
      </c>
      <c r="E10" s="6">
        <v>378934219</v>
      </c>
      <c r="F10" s="2">
        <f t="shared" si="0"/>
        <v>30</v>
      </c>
      <c r="G10" s="9">
        <f t="shared" si="1"/>
        <v>8.2191780821917804E-2</v>
      </c>
      <c r="H10" s="1">
        <v>0.21340000000000001</v>
      </c>
      <c r="I10" s="1">
        <f t="shared" si="2"/>
        <v>0.3201</v>
      </c>
      <c r="J10" s="1">
        <f t="shared" si="3"/>
        <v>2.3412151466478903E-2</v>
      </c>
      <c r="K10" s="10">
        <f>-FV(I10,G10,,E10)</f>
        <v>387682962.49294198</v>
      </c>
      <c r="L10" s="7">
        <f>K10-E10</f>
        <v>8748743.4929419756</v>
      </c>
      <c r="M10" s="11">
        <f t="shared" si="7"/>
        <v>44037291.756063282</v>
      </c>
      <c r="N10" s="11">
        <f t="shared" si="6"/>
        <v>422971510.75606328</v>
      </c>
    </row>
    <row r="11" spans="2:14" x14ac:dyDescent="0.25">
      <c r="B11" s="20">
        <v>6</v>
      </c>
      <c r="C11" s="35">
        <v>42644</v>
      </c>
      <c r="D11" s="35">
        <v>42674</v>
      </c>
      <c r="E11" s="6">
        <v>378934219</v>
      </c>
      <c r="F11" s="2">
        <f t="shared" si="0"/>
        <v>31</v>
      </c>
      <c r="G11" s="9">
        <f t="shared" si="1"/>
        <v>8.4931506849315067E-2</v>
      </c>
      <c r="H11" s="1">
        <v>0.21990000000000001</v>
      </c>
      <c r="I11" s="1">
        <f t="shared" si="2"/>
        <v>0.32985000000000003</v>
      </c>
      <c r="J11" s="1">
        <f t="shared" si="3"/>
        <v>2.4039922656450941E-2</v>
      </c>
      <c r="K11" s="10">
        <f t="shared" ref="K11:K12" si="10">-FV(I11,G11,,E11)</f>
        <v>388220595.58258933</v>
      </c>
      <c r="L11" s="7">
        <f t="shared" ref="L11:L12" si="11">K11-E11</f>
        <v>9286376.5825893283</v>
      </c>
      <c r="M11" s="11">
        <f t="shared" si="7"/>
        <v>53323668.338652611</v>
      </c>
      <c r="N11" s="11">
        <f t="shared" si="6"/>
        <v>432257887.33865261</v>
      </c>
    </row>
    <row r="12" spans="2:14" x14ac:dyDescent="0.25">
      <c r="B12" s="20">
        <v>7</v>
      </c>
      <c r="C12" s="35">
        <v>42675</v>
      </c>
      <c r="D12" s="35">
        <v>42704</v>
      </c>
      <c r="E12" s="6">
        <v>378934219</v>
      </c>
      <c r="F12" s="2">
        <f t="shared" si="0"/>
        <v>30</v>
      </c>
      <c r="G12" s="9">
        <f t="shared" si="1"/>
        <v>8.2191780821917804E-2</v>
      </c>
      <c r="H12" s="1">
        <v>0.21990000000000001</v>
      </c>
      <c r="I12" s="1">
        <f t="shared" si="2"/>
        <v>0.32985000000000003</v>
      </c>
      <c r="J12" s="1">
        <f t="shared" si="3"/>
        <v>2.4039922656450941E-2</v>
      </c>
      <c r="K12" s="10">
        <f t="shared" si="10"/>
        <v>387917512.43996298</v>
      </c>
      <c r="L12" s="7">
        <f t="shared" si="11"/>
        <v>8983293.4399629831</v>
      </c>
      <c r="M12" s="11">
        <f t="shared" si="7"/>
        <v>62306961.778615594</v>
      </c>
      <c r="N12" s="11">
        <f t="shared" si="6"/>
        <v>441241180.77861559</v>
      </c>
    </row>
    <row r="13" spans="2:14" x14ac:dyDescent="0.25">
      <c r="B13" s="20">
        <v>8</v>
      </c>
      <c r="C13" s="35">
        <v>42705</v>
      </c>
      <c r="D13" s="35">
        <v>42735</v>
      </c>
      <c r="E13" s="6">
        <v>378934219</v>
      </c>
      <c r="F13" s="2">
        <f t="shared" si="0"/>
        <v>31</v>
      </c>
      <c r="G13" s="9">
        <f t="shared" si="1"/>
        <v>8.4931506849315067E-2</v>
      </c>
      <c r="H13" s="1">
        <v>0.21990000000000001</v>
      </c>
      <c r="I13" s="1">
        <f t="shared" si="2"/>
        <v>0.32985000000000003</v>
      </c>
      <c r="J13" s="1">
        <f t="shared" si="3"/>
        <v>2.4039922656450941E-2</v>
      </c>
      <c r="K13" s="10">
        <f>-FV(I13,G13,,E13)</f>
        <v>388220595.58258933</v>
      </c>
      <c r="L13" s="7">
        <f>K13-E13</f>
        <v>9286376.5825893283</v>
      </c>
      <c r="M13" s="11">
        <f t="shared" si="7"/>
        <v>71593338.361204922</v>
      </c>
      <c r="N13" s="11">
        <f t="shared" si="6"/>
        <v>450527557.36120492</v>
      </c>
    </row>
    <row r="14" spans="2:14" x14ac:dyDescent="0.25">
      <c r="B14" s="20">
        <v>9</v>
      </c>
      <c r="C14" s="35">
        <v>42736</v>
      </c>
      <c r="D14" s="35">
        <v>42766</v>
      </c>
      <c r="E14" s="6">
        <v>378934219</v>
      </c>
      <c r="F14" s="2">
        <f t="shared" si="0"/>
        <v>31</v>
      </c>
      <c r="G14" s="9">
        <f t="shared" si="1"/>
        <v>8.4931506849315067E-2</v>
      </c>
      <c r="H14" s="1">
        <v>0.22339999999999999</v>
      </c>
      <c r="I14" s="1">
        <f t="shared" si="2"/>
        <v>0.33509999999999995</v>
      </c>
      <c r="J14" s="1">
        <f t="shared" si="3"/>
        <v>2.4376207843189057E-2</v>
      </c>
      <c r="K14" s="10">
        <f t="shared" ref="K14:K44" si="12">-FV(I14,G14,,E14)</f>
        <v>388350529.00070149</v>
      </c>
      <c r="L14" s="7">
        <f t="shared" ref="L14:L44" si="13">K14-E14</f>
        <v>9416310.0007014871</v>
      </c>
      <c r="M14" s="11">
        <f t="shared" si="7"/>
        <v>81009648.361906409</v>
      </c>
      <c r="N14" s="11">
        <f t="shared" si="6"/>
        <v>459943867.36190641</v>
      </c>
    </row>
    <row r="15" spans="2:14" x14ac:dyDescent="0.25">
      <c r="B15" s="20">
        <v>10</v>
      </c>
      <c r="C15" s="35">
        <v>42767</v>
      </c>
      <c r="D15" s="35">
        <v>42794</v>
      </c>
      <c r="E15" s="6">
        <v>378934219</v>
      </c>
      <c r="F15" s="2">
        <f t="shared" si="0"/>
        <v>28</v>
      </c>
      <c r="G15" s="9">
        <f t="shared" si="1"/>
        <v>7.6712328767123292E-2</v>
      </c>
      <c r="H15" s="1">
        <v>0.22339999999999999</v>
      </c>
      <c r="I15" s="1">
        <f t="shared" si="2"/>
        <v>0.33509999999999995</v>
      </c>
      <c r="J15" s="1">
        <f t="shared" si="3"/>
        <v>2.4376207843189057E-2</v>
      </c>
      <c r="K15" s="10">
        <f t="shared" si="12"/>
        <v>387429138.48799968</v>
      </c>
      <c r="L15" s="7">
        <f t="shared" si="13"/>
        <v>8494919.4879996777</v>
      </c>
      <c r="M15" s="11">
        <f t="shared" si="7"/>
        <v>89504567.849906087</v>
      </c>
      <c r="N15" s="11">
        <f t="shared" si="6"/>
        <v>468438786.84990609</v>
      </c>
    </row>
    <row r="16" spans="2:14" x14ac:dyDescent="0.25">
      <c r="B16" s="20">
        <v>11</v>
      </c>
      <c r="C16" s="5">
        <v>42795</v>
      </c>
      <c r="D16" s="5">
        <v>42825</v>
      </c>
      <c r="E16" s="6">
        <v>378934219</v>
      </c>
      <c r="F16" s="2">
        <f t="shared" si="0"/>
        <v>31</v>
      </c>
      <c r="G16" s="9">
        <f t="shared" si="1"/>
        <v>8.4931506849315067E-2</v>
      </c>
      <c r="H16" s="1">
        <v>0.22339999999999999</v>
      </c>
      <c r="I16" s="1">
        <f t="shared" si="2"/>
        <v>0.33509999999999995</v>
      </c>
      <c r="J16" s="1">
        <f t="shared" si="3"/>
        <v>2.4376207843189057E-2</v>
      </c>
      <c r="K16" s="10">
        <f t="shared" si="12"/>
        <v>388350529.00070149</v>
      </c>
      <c r="L16" s="7">
        <f t="shared" si="13"/>
        <v>9416310.0007014871</v>
      </c>
      <c r="M16" s="11">
        <f t="shared" si="7"/>
        <v>98920877.850607574</v>
      </c>
      <c r="N16" s="11">
        <f t="shared" si="6"/>
        <v>477855096.85060757</v>
      </c>
    </row>
    <row r="17" spans="2:14" x14ac:dyDescent="0.25">
      <c r="B17" s="20">
        <v>12</v>
      </c>
      <c r="C17" s="5">
        <v>42826</v>
      </c>
      <c r="D17" s="5">
        <v>42855</v>
      </c>
      <c r="E17" s="6">
        <v>378934219</v>
      </c>
      <c r="F17" s="2">
        <f t="shared" si="0"/>
        <v>30</v>
      </c>
      <c r="G17" s="9">
        <f t="shared" si="1"/>
        <v>8.2191780821917804E-2</v>
      </c>
      <c r="H17" s="1">
        <v>0.2233</v>
      </c>
      <c r="I17" s="1">
        <f t="shared" si="2"/>
        <v>0.33494999999999997</v>
      </c>
      <c r="J17" s="1">
        <f t="shared" si="3"/>
        <v>2.4366616530168139E-2</v>
      </c>
      <c r="K17" s="10">
        <f t="shared" si="12"/>
        <v>388039572.10560578</v>
      </c>
      <c r="L17" s="7">
        <f t="shared" si="13"/>
        <v>9105353.1056057811</v>
      </c>
      <c r="M17" s="11">
        <f t="shared" si="7"/>
        <v>108026230.95621336</v>
      </c>
      <c r="N17" s="11">
        <f t="shared" si="6"/>
        <v>486960449.95621336</v>
      </c>
    </row>
    <row r="18" spans="2:14" x14ac:dyDescent="0.25">
      <c r="B18" s="20">
        <v>13</v>
      </c>
      <c r="C18" s="5">
        <v>42856</v>
      </c>
      <c r="D18" s="5">
        <v>42886</v>
      </c>
      <c r="E18" s="6">
        <v>378934219</v>
      </c>
      <c r="F18" s="2">
        <f t="shared" si="0"/>
        <v>31</v>
      </c>
      <c r="G18" s="9">
        <f t="shared" si="1"/>
        <v>8.4931506849315067E-2</v>
      </c>
      <c r="H18" s="1">
        <v>0.2233</v>
      </c>
      <c r="I18" s="1">
        <f t="shared" si="2"/>
        <v>0.33494999999999997</v>
      </c>
      <c r="J18" s="1">
        <f t="shared" si="3"/>
        <v>2.4366616530168139E-2</v>
      </c>
      <c r="K18" s="10">
        <f t="shared" si="12"/>
        <v>388346823.11074346</v>
      </c>
      <c r="L18" s="7">
        <f t="shared" si="13"/>
        <v>9412604.110743463</v>
      </c>
      <c r="M18" s="11">
        <f t="shared" si="7"/>
        <v>117438835.06695682</v>
      </c>
      <c r="N18" s="11">
        <f t="shared" si="6"/>
        <v>496373054.06695682</v>
      </c>
    </row>
    <row r="19" spans="2:14" x14ac:dyDescent="0.25">
      <c r="B19" s="20">
        <v>14</v>
      </c>
      <c r="C19" s="5">
        <v>42887</v>
      </c>
      <c r="D19" s="5">
        <v>42916</v>
      </c>
      <c r="E19" s="6">
        <v>378934219</v>
      </c>
      <c r="F19" s="2">
        <f t="shared" si="0"/>
        <v>30</v>
      </c>
      <c r="G19" s="9">
        <f t="shared" si="1"/>
        <v>8.2191780821917804E-2</v>
      </c>
      <c r="H19" s="1">
        <v>0.2233</v>
      </c>
      <c r="I19" s="1">
        <f t="shared" si="2"/>
        <v>0.33494999999999997</v>
      </c>
      <c r="J19" s="1">
        <f t="shared" si="3"/>
        <v>2.4366616530168139E-2</v>
      </c>
      <c r="K19" s="10">
        <f t="shared" si="12"/>
        <v>388039572.10560578</v>
      </c>
      <c r="L19" s="7">
        <f t="shared" si="13"/>
        <v>9105353.1056057811</v>
      </c>
      <c r="M19" s="11">
        <f t="shared" si="7"/>
        <v>126544188.1725626</v>
      </c>
      <c r="N19" s="11">
        <f t="shared" si="6"/>
        <v>505478407.1725626</v>
      </c>
    </row>
    <row r="20" spans="2:14" x14ac:dyDescent="0.25">
      <c r="B20" s="20">
        <v>15</v>
      </c>
      <c r="C20" s="5">
        <v>42917</v>
      </c>
      <c r="D20" s="5">
        <v>42947</v>
      </c>
      <c r="E20" s="6">
        <v>378934219</v>
      </c>
      <c r="F20" s="2">
        <f t="shared" si="0"/>
        <v>31</v>
      </c>
      <c r="G20" s="9">
        <f t="shared" si="1"/>
        <v>8.4931506849315067E-2</v>
      </c>
      <c r="H20" s="1">
        <v>0.2198</v>
      </c>
      <c r="I20" s="1">
        <f t="shared" si="2"/>
        <v>0.32969999999999999</v>
      </c>
      <c r="J20" s="1">
        <f t="shared" si="3"/>
        <v>2.4030296637850723E-2</v>
      </c>
      <c r="K20" s="10">
        <f t="shared" si="12"/>
        <v>388216876.30651635</v>
      </c>
      <c r="L20" s="7">
        <f t="shared" si="13"/>
        <v>9282657.3065163493</v>
      </c>
      <c r="M20" s="11">
        <f t="shared" si="7"/>
        <v>135826845.47907895</v>
      </c>
      <c r="N20" s="11">
        <f t="shared" si="6"/>
        <v>514761064.47907895</v>
      </c>
    </row>
    <row r="21" spans="2:14" x14ac:dyDescent="0.25">
      <c r="B21" s="20">
        <v>16</v>
      </c>
      <c r="C21" s="5">
        <v>42948</v>
      </c>
      <c r="D21" s="5">
        <v>42978</v>
      </c>
      <c r="E21" s="6">
        <v>378934219</v>
      </c>
      <c r="F21" s="2">
        <f t="shared" si="0"/>
        <v>31</v>
      </c>
      <c r="G21" s="9">
        <f t="shared" si="1"/>
        <v>8.4931506849315067E-2</v>
      </c>
      <c r="H21" s="1">
        <v>0.2198</v>
      </c>
      <c r="I21" s="1">
        <f t="shared" si="2"/>
        <v>0.32969999999999999</v>
      </c>
      <c r="J21" s="1">
        <f t="shared" si="3"/>
        <v>2.4030296637850723E-2</v>
      </c>
      <c r="K21" s="10">
        <f t="shared" si="12"/>
        <v>388216876.30651635</v>
      </c>
      <c r="L21" s="7">
        <f t="shared" si="13"/>
        <v>9282657.3065163493</v>
      </c>
      <c r="M21" s="11">
        <f t="shared" si="7"/>
        <v>145109502.7855953</v>
      </c>
      <c r="N21" s="11">
        <f t="shared" si="6"/>
        <v>524043721.7855953</v>
      </c>
    </row>
    <row r="22" spans="2:14" x14ac:dyDescent="0.25">
      <c r="B22" s="20">
        <v>17</v>
      </c>
      <c r="C22" s="5">
        <v>42979</v>
      </c>
      <c r="D22" s="5">
        <v>43008</v>
      </c>
      <c r="E22" s="6">
        <v>378934219</v>
      </c>
      <c r="F22" s="2">
        <f t="shared" si="0"/>
        <v>30</v>
      </c>
      <c r="G22" s="9">
        <f t="shared" si="1"/>
        <v>8.2191780821917804E-2</v>
      </c>
      <c r="H22" s="1">
        <v>0.2198</v>
      </c>
      <c r="I22" s="1">
        <f t="shared" si="2"/>
        <v>0.32969999999999999</v>
      </c>
      <c r="J22" s="1">
        <f t="shared" si="3"/>
        <v>2.4030296637850723E-2</v>
      </c>
      <c r="K22" s="10">
        <f t="shared" si="12"/>
        <v>387913915.94994861</v>
      </c>
      <c r="L22" s="7">
        <f t="shared" si="13"/>
        <v>8979696.9499486089</v>
      </c>
      <c r="M22" s="11">
        <f t="shared" si="7"/>
        <v>154089199.73554391</v>
      </c>
      <c r="N22" s="11">
        <f t="shared" si="6"/>
        <v>533023418.73554391</v>
      </c>
    </row>
    <row r="23" spans="2:14" x14ac:dyDescent="0.25">
      <c r="B23" s="20">
        <v>18</v>
      </c>
      <c r="C23" s="5">
        <v>43009</v>
      </c>
      <c r="D23" s="5">
        <v>43039</v>
      </c>
      <c r="E23" s="6">
        <v>378934219</v>
      </c>
      <c r="F23" s="2">
        <f t="shared" si="0"/>
        <v>31</v>
      </c>
      <c r="G23" s="9">
        <f t="shared" si="1"/>
        <v>8.4931506849315067E-2</v>
      </c>
      <c r="H23" s="21">
        <v>0.21149999999999999</v>
      </c>
      <c r="I23" s="1">
        <f t="shared" si="2"/>
        <v>0.31724999999999998</v>
      </c>
      <c r="J23" s="1">
        <f t="shared" si="3"/>
        <v>2.3227846316473233E-2</v>
      </c>
      <c r="K23" s="10">
        <f t="shared" si="12"/>
        <v>387906829.99319488</v>
      </c>
      <c r="L23" s="7">
        <f t="shared" si="13"/>
        <v>8972610.9931948781</v>
      </c>
      <c r="M23" s="11">
        <f t="shared" si="7"/>
        <v>163061810.72873878</v>
      </c>
      <c r="N23" s="11">
        <f t="shared" si="6"/>
        <v>541996029.72873878</v>
      </c>
    </row>
    <row r="24" spans="2:14" x14ac:dyDescent="0.25">
      <c r="B24" s="20">
        <v>19</v>
      </c>
      <c r="C24" s="5">
        <v>43040</v>
      </c>
      <c r="D24" s="5">
        <v>43069</v>
      </c>
      <c r="E24" s="6">
        <v>378934219</v>
      </c>
      <c r="F24" s="2">
        <f t="shared" si="0"/>
        <v>30</v>
      </c>
      <c r="G24" s="9">
        <f t="shared" si="1"/>
        <v>8.2191780821917804E-2</v>
      </c>
      <c r="H24" s="21">
        <v>0.20960000000000001</v>
      </c>
      <c r="I24" s="1">
        <f t="shared" si="2"/>
        <v>0.31440000000000001</v>
      </c>
      <c r="J24" s="1">
        <f t="shared" si="3"/>
        <v>2.3043175271197036E-2</v>
      </c>
      <c r="K24" s="10">
        <f t="shared" si="12"/>
        <v>387545103.46769637</v>
      </c>
      <c r="L24" s="7">
        <f t="shared" si="13"/>
        <v>8610884.4676963687</v>
      </c>
      <c r="M24" s="11">
        <f t="shared" si="7"/>
        <v>171672695.19643515</v>
      </c>
      <c r="N24" s="11">
        <f t="shared" si="6"/>
        <v>550606914.19643521</v>
      </c>
    </row>
    <row r="25" spans="2:14" x14ac:dyDescent="0.25">
      <c r="B25" s="20">
        <v>20</v>
      </c>
      <c r="C25" s="5">
        <v>43070</v>
      </c>
      <c r="D25" s="5">
        <v>43100</v>
      </c>
      <c r="E25" s="6">
        <v>378934219</v>
      </c>
      <c r="F25" s="2">
        <f t="shared" si="0"/>
        <v>31</v>
      </c>
      <c r="G25" s="9">
        <f t="shared" si="1"/>
        <v>8.4931506849315067E-2</v>
      </c>
      <c r="H25" s="21">
        <v>0.2077</v>
      </c>
      <c r="I25" s="1">
        <f t="shared" si="2"/>
        <v>0.31154999999999999</v>
      </c>
      <c r="J25" s="1">
        <f t="shared" si="3"/>
        <v>2.2858136808515228E-2</v>
      </c>
      <c r="K25" s="10">
        <f t="shared" si="12"/>
        <v>387763985.24888629</v>
      </c>
      <c r="L25" s="7">
        <f t="shared" si="13"/>
        <v>8829766.2488862872</v>
      </c>
      <c r="M25" s="11">
        <f t="shared" si="7"/>
        <v>180502461.44532144</v>
      </c>
      <c r="N25" s="11">
        <f t="shared" si="6"/>
        <v>559436680.44532144</v>
      </c>
    </row>
    <row r="26" spans="2:14" x14ac:dyDescent="0.25">
      <c r="B26" s="20">
        <v>21</v>
      </c>
      <c r="C26" s="5">
        <v>43101</v>
      </c>
      <c r="D26" s="5">
        <v>43131</v>
      </c>
      <c r="E26" s="6">
        <v>378934219</v>
      </c>
      <c r="F26" s="2">
        <f t="shared" si="0"/>
        <v>31</v>
      </c>
      <c r="G26" s="9">
        <f t="shared" si="1"/>
        <v>8.4931506849315067E-2</v>
      </c>
      <c r="H26" s="21">
        <v>0.2069</v>
      </c>
      <c r="I26" s="1">
        <f t="shared" si="2"/>
        <v>0.31035000000000001</v>
      </c>
      <c r="J26" s="1">
        <f t="shared" si="3"/>
        <v>2.2780115587483163E-2</v>
      </c>
      <c r="K26" s="10">
        <f t="shared" si="12"/>
        <v>387733840.29898828</v>
      </c>
      <c r="L26" s="7">
        <f t="shared" si="13"/>
        <v>8799621.2989882827</v>
      </c>
      <c r="M26" s="11">
        <f t="shared" si="7"/>
        <v>189302082.74430972</v>
      </c>
      <c r="N26" s="11">
        <f t="shared" si="6"/>
        <v>568236301.74430966</v>
      </c>
    </row>
    <row r="27" spans="2:14" x14ac:dyDescent="0.25">
      <c r="B27" s="20">
        <v>22</v>
      </c>
      <c r="C27" s="5">
        <v>43132</v>
      </c>
      <c r="D27" s="5">
        <v>43159</v>
      </c>
      <c r="E27" s="6">
        <v>378934219</v>
      </c>
      <c r="F27" s="2">
        <f t="shared" si="0"/>
        <v>28</v>
      </c>
      <c r="G27" s="9">
        <f t="shared" si="1"/>
        <v>7.6712328767123292E-2</v>
      </c>
      <c r="H27" s="21">
        <v>0.21010000000000001</v>
      </c>
      <c r="I27" s="1">
        <f t="shared" si="2"/>
        <v>0.31515000000000004</v>
      </c>
      <c r="J27" s="1">
        <f t="shared" si="3"/>
        <v>2.3091808474569486E-2</v>
      </c>
      <c r="K27" s="10">
        <f t="shared" si="12"/>
        <v>386981939.37283564</v>
      </c>
      <c r="L27" s="7">
        <f t="shared" si="13"/>
        <v>8047720.3728356361</v>
      </c>
      <c r="M27" s="11">
        <f t="shared" si="7"/>
        <v>197349803.11714536</v>
      </c>
      <c r="N27" s="11">
        <f t="shared" si="6"/>
        <v>576284022.1171453</v>
      </c>
    </row>
    <row r="28" spans="2:14" x14ac:dyDescent="0.25">
      <c r="B28" s="20">
        <v>23</v>
      </c>
      <c r="C28" s="5">
        <v>43160</v>
      </c>
      <c r="D28" s="5">
        <v>43190</v>
      </c>
      <c r="E28" s="6">
        <v>378934219</v>
      </c>
      <c r="F28" s="2">
        <f t="shared" si="0"/>
        <v>31</v>
      </c>
      <c r="G28" s="9">
        <f t="shared" si="1"/>
        <v>8.4931506849315067E-2</v>
      </c>
      <c r="H28" s="1">
        <v>0.20680000000000001</v>
      </c>
      <c r="I28" s="1">
        <f t="shared" si="2"/>
        <v>0.31020000000000003</v>
      </c>
      <c r="J28" s="1">
        <f t="shared" si="3"/>
        <v>2.2770358330055807E-2</v>
      </c>
      <c r="K28" s="10">
        <f t="shared" si="12"/>
        <v>387730070.40420395</v>
      </c>
      <c r="L28" s="7">
        <f t="shared" si="13"/>
        <v>8795851.4042039514</v>
      </c>
      <c r="M28" s="11">
        <f t="shared" si="7"/>
        <v>206145654.52134931</v>
      </c>
      <c r="N28" s="11">
        <f t="shared" si="6"/>
        <v>585079873.52134931</v>
      </c>
    </row>
    <row r="29" spans="2:14" x14ac:dyDescent="0.25">
      <c r="B29" s="20">
        <v>24</v>
      </c>
      <c r="C29" s="5">
        <v>43191</v>
      </c>
      <c r="D29" s="5">
        <v>43220</v>
      </c>
      <c r="E29" s="6">
        <v>378934219</v>
      </c>
      <c r="F29" s="2">
        <f t="shared" si="0"/>
        <v>30</v>
      </c>
      <c r="G29" s="9">
        <f t="shared" si="1"/>
        <v>8.2191780821917804E-2</v>
      </c>
      <c r="H29" s="1">
        <v>0.20480000000000001</v>
      </c>
      <c r="I29" s="1">
        <f t="shared" si="2"/>
        <v>0.30720000000000003</v>
      </c>
      <c r="J29" s="1">
        <f t="shared" si="3"/>
        <v>2.2574997834371668E-2</v>
      </c>
      <c r="K29" s="10">
        <f t="shared" si="12"/>
        <v>387370179.31901938</v>
      </c>
      <c r="L29" s="7">
        <f t="shared" si="13"/>
        <v>8435960.3190193772</v>
      </c>
      <c r="M29" s="11">
        <f t="shared" si="7"/>
        <v>214581614.84036869</v>
      </c>
      <c r="N29" s="11">
        <f t="shared" si="6"/>
        <v>593515833.84036875</v>
      </c>
    </row>
    <row r="30" spans="2:14" x14ac:dyDescent="0.25">
      <c r="B30" s="20">
        <v>25</v>
      </c>
      <c r="C30" s="5">
        <v>43221</v>
      </c>
      <c r="D30" s="5">
        <v>43251</v>
      </c>
      <c r="E30" s="6">
        <v>378934219</v>
      </c>
      <c r="F30" s="2">
        <f t="shared" si="0"/>
        <v>31</v>
      </c>
      <c r="G30" s="9">
        <f t="shared" si="1"/>
        <v>8.4931506849315067E-2</v>
      </c>
      <c r="H30" s="1">
        <v>0.2044</v>
      </c>
      <c r="I30" s="1">
        <f t="shared" si="2"/>
        <v>0.30659999999999998</v>
      </c>
      <c r="J30" s="1">
        <f t="shared" si="3"/>
        <v>2.2535876422826506E-2</v>
      </c>
      <c r="K30" s="10">
        <f t="shared" si="12"/>
        <v>387639474.24013561</v>
      </c>
      <c r="L30" s="7">
        <f t="shared" si="13"/>
        <v>8705255.2401356101</v>
      </c>
      <c r="M30" s="11">
        <f t="shared" si="7"/>
        <v>223286870.0805043</v>
      </c>
      <c r="N30" s="11">
        <f t="shared" si="6"/>
        <v>602221089.0805043</v>
      </c>
    </row>
    <row r="31" spans="2:14" x14ac:dyDescent="0.25">
      <c r="B31" s="20">
        <v>26</v>
      </c>
      <c r="C31" s="5">
        <v>43252</v>
      </c>
      <c r="D31" s="5">
        <v>43281</v>
      </c>
      <c r="E31" s="6">
        <v>378934219</v>
      </c>
      <c r="F31" s="2">
        <f t="shared" si="0"/>
        <v>30</v>
      </c>
      <c r="G31" s="9">
        <f t="shared" si="1"/>
        <v>8.2191780821917804E-2</v>
      </c>
      <c r="H31" s="1">
        <v>0.20280000000000001</v>
      </c>
      <c r="I31" s="1">
        <f t="shared" si="2"/>
        <v>0.30420000000000003</v>
      </c>
      <c r="J31" s="1">
        <f t="shared" si="3"/>
        <v>2.2379225919199275E-2</v>
      </c>
      <c r="K31" s="10">
        <f t="shared" si="12"/>
        <v>387297033.14582729</v>
      </c>
      <c r="L31" s="7">
        <f t="shared" si="13"/>
        <v>8362814.1458272934</v>
      </c>
      <c r="M31" s="11">
        <f t="shared" si="7"/>
        <v>231649684.22633159</v>
      </c>
      <c r="N31" s="11">
        <f t="shared" si="6"/>
        <v>610583903.22633159</v>
      </c>
    </row>
    <row r="32" spans="2:14" x14ac:dyDescent="0.25">
      <c r="B32" s="20">
        <v>27</v>
      </c>
      <c r="C32" s="5">
        <v>43282</v>
      </c>
      <c r="D32" s="5">
        <v>43312</v>
      </c>
      <c r="E32" s="6">
        <v>378934219</v>
      </c>
      <c r="F32" s="2">
        <f t="shared" si="0"/>
        <v>31</v>
      </c>
      <c r="G32" s="9">
        <f t="shared" si="1"/>
        <v>8.4931506849315067E-2</v>
      </c>
      <c r="H32" s="1">
        <v>0.20030000000000001</v>
      </c>
      <c r="I32" s="1">
        <f t="shared" si="2"/>
        <v>0.30044999999999999</v>
      </c>
      <c r="J32" s="1">
        <f t="shared" si="3"/>
        <v>2.2133929699163168E-2</v>
      </c>
      <c r="K32" s="10">
        <f t="shared" si="12"/>
        <v>387484176.05781358</v>
      </c>
      <c r="L32" s="7">
        <f t="shared" si="13"/>
        <v>8549957.0578135848</v>
      </c>
      <c r="M32" s="11">
        <f t="shared" si="7"/>
        <v>240199641.28414518</v>
      </c>
      <c r="N32" s="11">
        <f t="shared" si="6"/>
        <v>619133860.28414512</v>
      </c>
    </row>
    <row r="33" spans="2:19" x14ac:dyDescent="0.25">
      <c r="B33" s="20">
        <v>28</v>
      </c>
      <c r="C33" s="5">
        <v>43313</v>
      </c>
      <c r="D33" s="5">
        <v>43343</v>
      </c>
      <c r="E33" s="6">
        <v>378934219</v>
      </c>
      <c r="F33" s="2">
        <f t="shared" si="0"/>
        <v>31</v>
      </c>
      <c r="G33" s="9">
        <f t="shared" si="1"/>
        <v>8.4931506849315067E-2</v>
      </c>
      <c r="H33" s="1">
        <v>0.19439999999999999</v>
      </c>
      <c r="I33" s="1">
        <f t="shared" si="2"/>
        <v>0.29159999999999997</v>
      </c>
      <c r="J33" s="1">
        <f t="shared" si="3"/>
        <v>2.1552449974195476E-2</v>
      </c>
      <c r="K33" s="10">
        <f t="shared" si="12"/>
        <v>387259514.66400564</v>
      </c>
      <c r="L33" s="7">
        <f t="shared" si="13"/>
        <v>8325295.6640056372</v>
      </c>
      <c r="M33" s="11">
        <f t="shared" si="7"/>
        <v>248524936.94815081</v>
      </c>
      <c r="N33" s="11">
        <f t="shared" si="6"/>
        <v>627459155.94815087</v>
      </c>
    </row>
    <row r="34" spans="2:19" x14ac:dyDescent="0.25">
      <c r="B34" s="20">
        <v>29</v>
      </c>
      <c r="C34" s="5">
        <v>43344</v>
      </c>
      <c r="D34" s="5">
        <v>43373</v>
      </c>
      <c r="E34" s="6">
        <v>378934219</v>
      </c>
      <c r="F34" s="2">
        <f t="shared" si="0"/>
        <v>30</v>
      </c>
      <c r="G34" s="9">
        <f t="shared" si="1"/>
        <v>8.2191780821917804E-2</v>
      </c>
      <c r="H34" s="1">
        <v>0.1981</v>
      </c>
      <c r="I34" s="1">
        <f t="shared" si="2"/>
        <v>0.29715000000000003</v>
      </c>
      <c r="J34" s="1">
        <f t="shared" si="3"/>
        <v>2.1917532081249247E-2</v>
      </c>
      <c r="K34" s="10">
        <f t="shared" si="12"/>
        <v>387124529.92357039</v>
      </c>
      <c r="L34" s="7">
        <f t="shared" si="13"/>
        <v>8190310.9235703945</v>
      </c>
      <c r="M34" s="11">
        <f t="shared" si="7"/>
        <v>256715247.87172121</v>
      </c>
      <c r="N34" s="11">
        <f t="shared" si="6"/>
        <v>635649466.87172127</v>
      </c>
    </row>
    <row r="35" spans="2:19" x14ac:dyDescent="0.25">
      <c r="B35" s="20">
        <v>30</v>
      </c>
      <c r="C35" s="5">
        <v>43374</v>
      </c>
      <c r="D35" s="5">
        <v>43404</v>
      </c>
      <c r="E35" s="6">
        <v>378934219</v>
      </c>
      <c r="F35" s="2">
        <f t="shared" si="0"/>
        <v>31</v>
      </c>
      <c r="G35" s="9">
        <f t="shared" si="1"/>
        <v>8.4931506849315067E-2</v>
      </c>
      <c r="H35" s="1">
        <v>0.1963</v>
      </c>
      <c r="I35" s="1">
        <f t="shared" si="2"/>
        <v>0.29444999999999999</v>
      </c>
      <c r="J35" s="1">
        <f t="shared" si="3"/>
        <v>2.1740103800155453E-2</v>
      </c>
      <c r="K35" s="10">
        <f t="shared" si="12"/>
        <v>387332016.61458677</v>
      </c>
      <c r="L35" s="7">
        <f t="shared" si="13"/>
        <v>8397797.6145867705</v>
      </c>
      <c r="M35" s="11">
        <f t="shared" si="7"/>
        <v>265113045.48630798</v>
      </c>
      <c r="N35" s="11">
        <f t="shared" si="6"/>
        <v>644047264.48630798</v>
      </c>
    </row>
    <row r="36" spans="2:19" x14ac:dyDescent="0.25">
      <c r="B36" s="20">
        <v>31</v>
      </c>
      <c r="C36" s="5">
        <v>43405</v>
      </c>
      <c r="D36" s="5">
        <v>43434</v>
      </c>
      <c r="E36" s="6">
        <v>378934219</v>
      </c>
      <c r="F36" s="2">
        <f t="shared" si="0"/>
        <v>30</v>
      </c>
      <c r="G36" s="9">
        <f t="shared" si="1"/>
        <v>8.2191780821917804E-2</v>
      </c>
      <c r="H36" s="1">
        <v>0.19489999999999999</v>
      </c>
      <c r="I36" s="1">
        <f t="shared" si="2"/>
        <v>0.29235</v>
      </c>
      <c r="J36" s="1">
        <f t="shared" si="3"/>
        <v>2.1601869331581591E-2</v>
      </c>
      <c r="K36" s="10">
        <f t="shared" si="12"/>
        <v>387006587.8574568</v>
      </c>
      <c r="L36" s="7">
        <f t="shared" si="13"/>
        <v>8072368.8574568033</v>
      </c>
      <c r="M36" s="11">
        <f t="shared" si="7"/>
        <v>273185414.34376478</v>
      </c>
      <c r="N36" s="11">
        <f t="shared" si="6"/>
        <v>652119633.34376478</v>
      </c>
    </row>
    <row r="37" spans="2:19" x14ac:dyDescent="0.25">
      <c r="B37" s="20">
        <v>32</v>
      </c>
      <c r="C37" s="5">
        <v>43435</v>
      </c>
      <c r="D37" s="5">
        <v>43465</v>
      </c>
      <c r="E37" s="6">
        <v>378934219</v>
      </c>
      <c r="F37" s="2">
        <f t="shared" si="0"/>
        <v>31</v>
      </c>
      <c r="G37" s="9">
        <f t="shared" si="1"/>
        <v>8.4931506849315067E-2</v>
      </c>
      <c r="H37" s="1">
        <v>0.19400000000000001</v>
      </c>
      <c r="I37" s="1">
        <f t="shared" si="2"/>
        <v>0.29100000000000004</v>
      </c>
      <c r="J37" s="1">
        <f t="shared" si="3"/>
        <v>2.1512895544899102E-2</v>
      </c>
      <c r="K37" s="10">
        <f t="shared" si="12"/>
        <v>387244232.44341922</v>
      </c>
      <c r="L37" s="7">
        <f t="shared" si="13"/>
        <v>8310013.4434192181</v>
      </c>
      <c r="M37" s="11">
        <f t="shared" si="7"/>
        <v>281495427.787184</v>
      </c>
      <c r="N37" s="11">
        <f t="shared" si="6"/>
        <v>660429646.787184</v>
      </c>
    </row>
    <row r="38" spans="2:19" x14ac:dyDescent="0.25">
      <c r="B38" s="20">
        <v>33</v>
      </c>
      <c r="C38" s="5">
        <v>43466</v>
      </c>
      <c r="D38" s="5">
        <v>43496</v>
      </c>
      <c r="E38" s="6">
        <v>378934219</v>
      </c>
      <c r="F38" s="2">
        <f t="shared" si="0"/>
        <v>31</v>
      </c>
      <c r="G38" s="9">
        <f t="shared" si="1"/>
        <v>8.4931506849315067E-2</v>
      </c>
      <c r="H38" s="19">
        <v>0.19159999999999999</v>
      </c>
      <c r="I38" s="1">
        <f t="shared" si="2"/>
        <v>0.28739999999999999</v>
      </c>
      <c r="J38" s="1">
        <f t="shared" si="3"/>
        <v>2.127521449135017E-2</v>
      </c>
      <c r="K38" s="10">
        <f t="shared" si="12"/>
        <v>387152402.40312481</v>
      </c>
      <c r="L38" s="7">
        <f t="shared" si="13"/>
        <v>8218183.4031248093</v>
      </c>
      <c r="M38" s="11">
        <f t="shared" si="7"/>
        <v>289713611.19030881</v>
      </c>
      <c r="N38" s="11">
        <f t="shared" si="6"/>
        <v>668647830.19030881</v>
      </c>
    </row>
    <row r="39" spans="2:19" ht="30" x14ac:dyDescent="0.25">
      <c r="B39" s="20">
        <v>34</v>
      </c>
      <c r="C39" s="5">
        <v>43497</v>
      </c>
      <c r="D39" s="5">
        <v>43524</v>
      </c>
      <c r="E39" s="6">
        <v>378934219</v>
      </c>
      <c r="F39" s="2">
        <f t="shared" si="0"/>
        <v>28</v>
      </c>
      <c r="G39" s="9">
        <f t="shared" si="1"/>
        <v>7.6712328767123292E-2</v>
      </c>
      <c r="H39" s="1">
        <v>0.19700000000000001</v>
      </c>
      <c r="I39" s="1">
        <f t="shared" si="2"/>
        <v>0.29549999999999998</v>
      </c>
      <c r="J39" s="1">
        <f t="shared" si="3"/>
        <v>2.1809143962671307E-2</v>
      </c>
      <c r="K39" s="10">
        <f t="shared" si="12"/>
        <v>386535299.77826267</v>
      </c>
      <c r="L39" s="7">
        <f t="shared" si="13"/>
        <v>7601080.7782626748</v>
      </c>
      <c r="M39" s="11">
        <f t="shared" si="7"/>
        <v>297314691.96857148</v>
      </c>
      <c r="N39" s="11">
        <f t="shared" si="6"/>
        <v>676248910.96857142</v>
      </c>
      <c r="P39" s="73" t="s">
        <v>31</v>
      </c>
      <c r="Q39" s="74" t="s">
        <v>30</v>
      </c>
      <c r="R39" s="73" t="s">
        <v>29</v>
      </c>
      <c r="S39" s="75" t="s">
        <v>32</v>
      </c>
    </row>
    <row r="40" spans="2:19" ht="30" x14ac:dyDescent="0.25">
      <c r="B40" s="36">
        <v>35</v>
      </c>
      <c r="C40" s="77">
        <v>43525</v>
      </c>
      <c r="D40" s="77">
        <v>43555</v>
      </c>
      <c r="E40" s="12">
        <v>378934219</v>
      </c>
      <c r="F40" s="13">
        <f t="shared" si="0"/>
        <v>31</v>
      </c>
      <c r="G40" s="14">
        <f t="shared" si="1"/>
        <v>8.4931506849315067E-2</v>
      </c>
      <c r="H40" s="15">
        <v>0.19370000000000001</v>
      </c>
      <c r="I40" s="15">
        <f t="shared" si="2"/>
        <v>0.29055000000000003</v>
      </c>
      <c r="J40" s="15">
        <f t="shared" si="3"/>
        <v>2.1483218662772696E-2</v>
      </c>
      <c r="K40" s="38">
        <f t="shared" si="12"/>
        <v>387232766.51223785</v>
      </c>
      <c r="L40" s="16">
        <f t="shared" si="13"/>
        <v>8298547.5122378469</v>
      </c>
      <c r="M40" s="17">
        <f t="shared" si="7"/>
        <v>305613239.48080933</v>
      </c>
      <c r="N40" s="17">
        <f t="shared" si="6"/>
        <v>684547458.48080933</v>
      </c>
      <c r="P40" s="69" t="s">
        <v>27</v>
      </c>
      <c r="Q40" s="70">
        <v>489452507</v>
      </c>
      <c r="R40" s="71">
        <v>14037030</v>
      </c>
      <c r="S40" s="56">
        <f>+Q40-R40</f>
        <v>475415477</v>
      </c>
    </row>
    <row r="41" spans="2:19" x14ac:dyDescent="0.25">
      <c r="B41" s="20">
        <v>36</v>
      </c>
      <c r="C41" s="5">
        <v>43556</v>
      </c>
      <c r="D41" s="5">
        <v>43585</v>
      </c>
      <c r="E41" s="6">
        <v>378934219</v>
      </c>
      <c r="F41" s="2">
        <f t="shared" si="0"/>
        <v>30</v>
      </c>
      <c r="G41" s="9">
        <f t="shared" si="1"/>
        <v>8.2191780821917804E-2</v>
      </c>
      <c r="H41" s="19">
        <v>0.19320000000000001</v>
      </c>
      <c r="I41" s="1">
        <f t="shared" si="2"/>
        <v>0.2898</v>
      </c>
      <c r="J41" s="1">
        <f t="shared" si="3"/>
        <v>2.1433736106823309E-2</v>
      </c>
      <c r="K41" s="10">
        <f t="shared" si="12"/>
        <v>386943767.508053</v>
      </c>
      <c r="L41" s="7">
        <f t="shared" si="13"/>
        <v>8009548.5080530047</v>
      </c>
      <c r="M41" s="11">
        <f t="shared" si="7"/>
        <v>313622787.98886234</v>
      </c>
      <c r="N41" s="11">
        <f t="shared" si="6"/>
        <v>692557006.98886228</v>
      </c>
      <c r="P41" s="68" t="s">
        <v>28</v>
      </c>
      <c r="Q41" s="70">
        <v>210005945</v>
      </c>
      <c r="R41" s="71">
        <v>6015870</v>
      </c>
      <c r="S41" s="56">
        <f>+Q41-R41</f>
        <v>203990075</v>
      </c>
    </row>
    <row r="42" spans="2:19" x14ac:dyDescent="0.25">
      <c r="B42" s="20">
        <v>37</v>
      </c>
      <c r="C42" s="5">
        <v>43586</v>
      </c>
      <c r="D42" s="5">
        <v>43616</v>
      </c>
      <c r="E42" s="6">
        <v>378934219</v>
      </c>
      <c r="F42" s="2">
        <f t="shared" si="0"/>
        <v>31</v>
      </c>
      <c r="G42" s="9">
        <f t="shared" si="1"/>
        <v>8.4931506849315067E-2</v>
      </c>
      <c r="H42" s="19">
        <v>0.19339999999999999</v>
      </c>
      <c r="I42" s="1">
        <f t="shared" si="2"/>
        <v>0.29009999999999997</v>
      </c>
      <c r="J42" s="1">
        <f t="shared" si="3"/>
        <v>2.1453532293473465E-2</v>
      </c>
      <c r="K42" s="10">
        <f t="shared" si="12"/>
        <v>387221296.92199332</v>
      </c>
      <c r="L42" s="7">
        <f t="shared" si="13"/>
        <v>8287077.9219933152</v>
      </c>
      <c r="M42" s="11">
        <f t="shared" si="7"/>
        <v>321909865.91085565</v>
      </c>
      <c r="N42" s="11">
        <f t="shared" si="6"/>
        <v>700844084.91085565</v>
      </c>
      <c r="P42" s="68"/>
      <c r="Q42" s="11"/>
      <c r="R42" s="11"/>
      <c r="S42" s="72">
        <f>+S41+S40</f>
        <v>679405552</v>
      </c>
    </row>
    <row r="43" spans="2:19" x14ac:dyDescent="0.25">
      <c r="B43" s="20">
        <v>38</v>
      </c>
      <c r="C43" s="5">
        <v>43617</v>
      </c>
      <c r="D43" s="5">
        <v>43646</v>
      </c>
      <c r="E43" s="6">
        <v>378934219</v>
      </c>
      <c r="F43" s="2">
        <f t="shared" si="0"/>
        <v>30</v>
      </c>
      <c r="G43" s="9">
        <f t="shared" si="1"/>
        <v>8.2191780821917804E-2</v>
      </c>
      <c r="H43" s="19">
        <v>0.193</v>
      </c>
      <c r="I43" s="1">
        <f t="shared" si="2"/>
        <v>0.28949999999999998</v>
      </c>
      <c r="J43" s="1">
        <f t="shared" si="3"/>
        <v>2.1413935698951558E-2</v>
      </c>
      <c r="K43" s="10">
        <f t="shared" si="12"/>
        <v>386936369.3860572</v>
      </c>
      <c r="L43" s="7">
        <f t="shared" si="13"/>
        <v>8002150.386057198</v>
      </c>
      <c r="M43" s="11">
        <f t="shared" si="7"/>
        <v>329912016.29691285</v>
      </c>
      <c r="N43" s="11">
        <f t="shared" si="6"/>
        <v>708846235.29691291</v>
      </c>
    </row>
    <row r="44" spans="2:19" ht="30" x14ac:dyDescent="0.25">
      <c r="B44" s="20">
        <v>39</v>
      </c>
      <c r="C44" s="5">
        <v>43647</v>
      </c>
      <c r="D44" s="5">
        <v>43677</v>
      </c>
      <c r="E44" s="6">
        <v>378934219</v>
      </c>
      <c r="F44" s="2">
        <f t="shared" si="0"/>
        <v>31</v>
      </c>
      <c r="G44" s="9">
        <f t="shared" si="1"/>
        <v>8.4931506849315067E-2</v>
      </c>
      <c r="H44" s="19">
        <v>0.1928</v>
      </c>
      <c r="I44" s="1">
        <f t="shared" si="2"/>
        <v>0.28920000000000001</v>
      </c>
      <c r="J44" s="1">
        <f t="shared" si="3"/>
        <v>2.1394131067975497E-2</v>
      </c>
      <c r="K44" s="10">
        <f t="shared" si="12"/>
        <v>387198346.75453353</v>
      </c>
      <c r="L44" s="7">
        <f t="shared" si="13"/>
        <v>8264127.7545335293</v>
      </c>
      <c r="M44" s="11">
        <f t="shared" si="7"/>
        <v>338176144.05144638</v>
      </c>
      <c r="N44" s="11">
        <f t="shared" si="6"/>
        <v>717110363.05144644</v>
      </c>
      <c r="P44" s="76" t="s">
        <v>34</v>
      </c>
      <c r="Q44" s="67">
        <f>+N58-S42</f>
        <v>148599260.16816473</v>
      </c>
    </row>
    <row r="45" spans="2:19" x14ac:dyDescent="0.25">
      <c r="B45" s="20">
        <v>40</v>
      </c>
      <c r="C45" s="5">
        <v>43678</v>
      </c>
      <c r="D45" s="5">
        <v>43708</v>
      </c>
      <c r="E45" s="6">
        <v>378934219</v>
      </c>
      <c r="F45" s="2">
        <f t="shared" si="0"/>
        <v>31</v>
      </c>
      <c r="G45" s="9">
        <f t="shared" si="1"/>
        <v>8.4931506849315067E-2</v>
      </c>
      <c r="H45" s="1">
        <v>0.19320000000000001</v>
      </c>
      <c r="I45" s="1">
        <f t="shared" si="2"/>
        <v>0.2898</v>
      </c>
      <c r="J45" s="1">
        <f t="shared" si="3"/>
        <v>2.1433736106823309E-2</v>
      </c>
      <c r="K45" s="55">
        <f>-FV(I45,G45,,E45)</f>
        <v>387213648.49447691</v>
      </c>
      <c r="L45" s="7">
        <f>K45-E45</f>
        <v>8279429.4944769144</v>
      </c>
      <c r="M45" s="11">
        <f t="shared" si="7"/>
        <v>346455573.54592329</v>
      </c>
      <c r="N45" s="11">
        <f t="shared" si="6"/>
        <v>725389792.54592323</v>
      </c>
    </row>
    <row r="46" spans="2:19" x14ac:dyDescent="0.25">
      <c r="B46" s="20">
        <v>41</v>
      </c>
      <c r="C46" s="59">
        <v>43709</v>
      </c>
      <c r="D46" s="59">
        <v>43738</v>
      </c>
      <c r="E46" s="6">
        <v>378934219</v>
      </c>
      <c r="F46" s="61">
        <f t="shared" si="0"/>
        <v>30</v>
      </c>
      <c r="G46" s="62">
        <f t="shared" si="1"/>
        <v>8.2191780821917804E-2</v>
      </c>
      <c r="H46" s="63">
        <v>0.19320000000000001</v>
      </c>
      <c r="I46" s="63">
        <f t="shared" ref="I46:I58" si="14">+H46*1.5</f>
        <v>0.2898</v>
      </c>
      <c r="J46" s="64">
        <f t="shared" si="3"/>
        <v>2.1433736106823309E-2</v>
      </c>
      <c r="K46" s="65">
        <f t="shared" ref="K46:K58" si="15">-FV(I46,G46,,E46)</f>
        <v>386943767.508053</v>
      </c>
      <c r="L46" s="60">
        <f t="shared" ref="L46:L58" si="16">K46-E46</f>
        <v>8009548.5080530047</v>
      </c>
      <c r="M46" s="66">
        <f t="shared" si="7"/>
        <v>354465122.0539763</v>
      </c>
      <c r="N46" s="66">
        <f t="shared" si="6"/>
        <v>733399341.0539763</v>
      </c>
    </row>
    <row r="47" spans="2:19" x14ac:dyDescent="0.25">
      <c r="B47" s="20">
        <v>42</v>
      </c>
      <c r="C47" s="59">
        <v>43739</v>
      </c>
      <c r="D47" s="59">
        <v>43769</v>
      </c>
      <c r="E47" s="6">
        <v>378934219</v>
      </c>
      <c r="F47" s="61">
        <f t="shared" si="0"/>
        <v>31</v>
      </c>
      <c r="G47" s="62">
        <f t="shared" si="1"/>
        <v>8.4931506849315067E-2</v>
      </c>
      <c r="H47" s="63">
        <v>0.191</v>
      </c>
      <c r="I47" s="63">
        <f t="shared" si="14"/>
        <v>0.28649999999999998</v>
      </c>
      <c r="J47" s="64">
        <f t="shared" si="3"/>
        <v>2.1215699038257929E-2</v>
      </c>
      <c r="K47" s="65">
        <f t="shared" si="15"/>
        <v>387129408.17988241</v>
      </c>
      <c r="L47" s="60">
        <f t="shared" si="16"/>
        <v>8195189.1798824072</v>
      </c>
      <c r="M47" s="66">
        <f t="shared" si="7"/>
        <v>362660311.2338587</v>
      </c>
      <c r="N47" s="66">
        <f t="shared" si="6"/>
        <v>741594530.2338587</v>
      </c>
    </row>
    <row r="48" spans="2:19" x14ac:dyDescent="0.25">
      <c r="B48" s="20">
        <v>43</v>
      </c>
      <c r="C48" s="59">
        <v>43770</v>
      </c>
      <c r="D48" s="59">
        <v>43799</v>
      </c>
      <c r="E48" s="6">
        <v>378934219</v>
      </c>
      <c r="F48" s="61">
        <f t="shared" si="0"/>
        <v>30</v>
      </c>
      <c r="G48" s="62">
        <f t="shared" si="1"/>
        <v>8.2191780821917804E-2</v>
      </c>
      <c r="H48" s="63">
        <v>0.1903</v>
      </c>
      <c r="I48" s="63">
        <f t="shared" si="14"/>
        <v>0.28544999999999998</v>
      </c>
      <c r="J48" s="64">
        <f t="shared" si="3"/>
        <v>2.1146216086632474E-2</v>
      </c>
      <c r="K48" s="65">
        <f t="shared" si="15"/>
        <v>386836339.82179654</v>
      </c>
      <c r="L48" s="60">
        <f t="shared" si="16"/>
        <v>7902120.8217965364</v>
      </c>
      <c r="M48" s="66">
        <f>+M47+L48</f>
        <v>370562432.05565524</v>
      </c>
      <c r="N48" s="66">
        <f t="shared" si="6"/>
        <v>749496651.05565524</v>
      </c>
      <c r="O48" s="44"/>
    </row>
    <row r="49" spans="2:15" x14ac:dyDescent="0.25">
      <c r="B49" s="20">
        <v>44</v>
      </c>
      <c r="C49" s="59">
        <v>43800</v>
      </c>
      <c r="D49" s="59">
        <v>43830</v>
      </c>
      <c r="E49" s="6">
        <v>378934219</v>
      </c>
      <c r="F49" s="61">
        <f t="shared" si="0"/>
        <v>31</v>
      </c>
      <c r="G49" s="62">
        <f t="shared" si="1"/>
        <v>8.4931506849315067E-2</v>
      </c>
      <c r="H49" s="63">
        <v>0.18909999999999999</v>
      </c>
      <c r="I49" s="63">
        <f t="shared" si="14"/>
        <v>0.28364999999999996</v>
      </c>
      <c r="J49" s="64">
        <f t="shared" si="3"/>
        <v>2.102698132372427E-2</v>
      </c>
      <c r="K49" s="65">
        <f t="shared" si="15"/>
        <v>387056495.90387195</v>
      </c>
      <c r="L49" s="60">
        <f t="shared" si="16"/>
        <v>8122276.9038719535</v>
      </c>
      <c r="M49" s="66">
        <f>+M48+L49</f>
        <v>378684708.95952719</v>
      </c>
      <c r="N49" s="66">
        <f t="shared" si="6"/>
        <v>757618927.95952725</v>
      </c>
      <c r="O49" s="44"/>
    </row>
    <row r="50" spans="2:15" x14ac:dyDescent="0.25">
      <c r="B50" s="20">
        <v>45</v>
      </c>
      <c r="C50" s="59">
        <v>43831</v>
      </c>
      <c r="D50" s="59">
        <v>43861</v>
      </c>
      <c r="E50" s="6">
        <v>378934219</v>
      </c>
      <c r="F50" s="61">
        <f t="shared" si="0"/>
        <v>31</v>
      </c>
      <c r="G50" s="62">
        <f t="shared" si="1"/>
        <v>8.4931506849315067E-2</v>
      </c>
      <c r="H50" s="63">
        <v>0.18770000000000001</v>
      </c>
      <c r="I50" s="63">
        <f t="shared" si="14"/>
        <v>0.28155000000000002</v>
      </c>
      <c r="J50" s="64">
        <f t="shared" si="3"/>
        <v>2.0887680238021122E-2</v>
      </c>
      <c r="K50" s="65">
        <f t="shared" si="15"/>
        <v>387002676.21902668</v>
      </c>
      <c r="L50" s="60">
        <f t="shared" si="16"/>
        <v>8068457.2190266848</v>
      </c>
      <c r="M50" s="66">
        <f>+M49+L50</f>
        <v>386753166.17855388</v>
      </c>
      <c r="N50" s="66">
        <f t="shared" si="6"/>
        <v>765687385.17855382</v>
      </c>
      <c r="O50" s="23"/>
    </row>
    <row r="51" spans="2:15" x14ac:dyDescent="0.25">
      <c r="B51" s="20">
        <v>46</v>
      </c>
      <c r="C51" s="59">
        <v>43862</v>
      </c>
      <c r="D51" s="59">
        <v>43890</v>
      </c>
      <c r="E51" s="6">
        <v>378934219</v>
      </c>
      <c r="F51" s="61">
        <f t="shared" si="0"/>
        <v>29</v>
      </c>
      <c r="G51" s="62">
        <f t="shared" si="1"/>
        <v>7.9452054794520555E-2</v>
      </c>
      <c r="H51" s="63">
        <v>0.19059999999999999</v>
      </c>
      <c r="I51" s="63">
        <f t="shared" si="14"/>
        <v>0.28589999999999999</v>
      </c>
      <c r="J51" s="64">
        <f t="shared" si="3"/>
        <v>2.1176000862688671E-2</v>
      </c>
      <c r="K51" s="65">
        <f t="shared" si="15"/>
        <v>386581050.06926239</v>
      </c>
      <c r="L51" s="60">
        <f t="shared" si="16"/>
        <v>7646831.0692623854</v>
      </c>
      <c r="M51" s="66">
        <f t="shared" ref="M51:M58" si="17">+M50+L51</f>
        <v>394399997.24781626</v>
      </c>
      <c r="N51" s="66">
        <f t="shared" si="6"/>
        <v>773334216.24781632</v>
      </c>
    </row>
    <row r="52" spans="2:15" x14ac:dyDescent="0.25">
      <c r="B52" s="20">
        <v>47</v>
      </c>
      <c r="C52" s="59">
        <v>43891</v>
      </c>
      <c r="D52" s="59">
        <v>43921</v>
      </c>
      <c r="E52" s="6">
        <v>378934219</v>
      </c>
      <c r="F52" s="61">
        <f t="shared" si="0"/>
        <v>31</v>
      </c>
      <c r="G52" s="62">
        <f t="shared" si="1"/>
        <v>8.4931506849315067E-2</v>
      </c>
      <c r="H52" s="63">
        <v>0.1895</v>
      </c>
      <c r="I52" s="63">
        <f t="shared" si="14"/>
        <v>0.28425</v>
      </c>
      <c r="J52" s="64">
        <f t="shared" si="3"/>
        <v>2.1066743264638976E-2</v>
      </c>
      <c r="K52" s="65">
        <f t="shared" si="15"/>
        <v>387071858.15835065</v>
      </c>
      <c r="L52" s="60">
        <f t="shared" si="16"/>
        <v>8137639.1583506465</v>
      </c>
      <c r="M52" s="66">
        <f t="shared" si="17"/>
        <v>402537636.40616691</v>
      </c>
      <c r="N52" s="66">
        <f t="shared" si="6"/>
        <v>781471855.40616691</v>
      </c>
    </row>
    <row r="53" spans="2:15" x14ac:dyDescent="0.25">
      <c r="B53" s="20">
        <v>48</v>
      </c>
      <c r="C53" s="59">
        <v>43922</v>
      </c>
      <c r="D53" s="59">
        <v>43951</v>
      </c>
      <c r="E53" s="6">
        <v>378934219</v>
      </c>
      <c r="F53" s="61">
        <f t="shared" si="0"/>
        <v>30</v>
      </c>
      <c r="G53" s="62">
        <f t="shared" si="1"/>
        <v>8.2191780821917804E-2</v>
      </c>
      <c r="H53" s="63">
        <v>0.18690000000000001</v>
      </c>
      <c r="I53" s="63">
        <f t="shared" si="14"/>
        <v>0.28034999999999999</v>
      </c>
      <c r="J53" s="64">
        <f t="shared" si="3"/>
        <v>2.0807985643612081E-2</v>
      </c>
      <c r="K53" s="65">
        <f t="shared" si="15"/>
        <v>386709964.39096302</v>
      </c>
      <c r="L53" s="60">
        <f t="shared" si="16"/>
        <v>7775745.3909630179</v>
      </c>
      <c r="M53" s="66">
        <f t="shared" si="17"/>
        <v>410313381.79712993</v>
      </c>
      <c r="N53" s="66">
        <f t="shared" si="6"/>
        <v>789247600.79712987</v>
      </c>
    </row>
    <row r="54" spans="2:15" x14ac:dyDescent="0.25">
      <c r="B54" s="20">
        <v>49</v>
      </c>
      <c r="C54" s="59">
        <v>43952</v>
      </c>
      <c r="D54" s="59">
        <v>43982</v>
      </c>
      <c r="E54" s="6">
        <v>378934219</v>
      </c>
      <c r="F54" s="61">
        <f t="shared" si="0"/>
        <v>31</v>
      </c>
      <c r="G54" s="62">
        <f t="shared" si="1"/>
        <v>8.4931506849315067E-2</v>
      </c>
      <c r="H54" s="63">
        <v>0.18190000000000001</v>
      </c>
      <c r="I54" s="63">
        <f t="shared" si="14"/>
        <v>0.27285000000000004</v>
      </c>
      <c r="J54" s="64">
        <f t="shared" si="3"/>
        <v>2.0308337615317473E-2</v>
      </c>
      <c r="K54" s="65">
        <f t="shared" si="15"/>
        <v>386778845.75341469</v>
      </c>
      <c r="L54" s="60">
        <f t="shared" si="16"/>
        <v>7844626.7534146905</v>
      </c>
      <c r="M54" s="66">
        <f t="shared" si="17"/>
        <v>418158008.55054462</v>
      </c>
      <c r="N54" s="66">
        <f t="shared" si="6"/>
        <v>797092227.55054462</v>
      </c>
    </row>
    <row r="55" spans="2:15" x14ac:dyDescent="0.25">
      <c r="B55" s="20">
        <v>50</v>
      </c>
      <c r="C55" s="59">
        <v>43983</v>
      </c>
      <c r="D55" s="59">
        <v>44012</v>
      </c>
      <c r="E55" s="6">
        <v>378934219</v>
      </c>
      <c r="F55" s="61">
        <f t="shared" si="0"/>
        <v>30</v>
      </c>
      <c r="G55" s="62">
        <f t="shared" si="1"/>
        <v>8.2191780821917804E-2</v>
      </c>
      <c r="H55" s="63">
        <v>0.1812</v>
      </c>
      <c r="I55" s="63">
        <f t="shared" si="14"/>
        <v>0.27179999999999999</v>
      </c>
      <c r="J55" s="64">
        <f t="shared" si="3"/>
        <v>2.0238171647650516E-2</v>
      </c>
      <c r="K55" s="65">
        <f t="shared" si="15"/>
        <v>386497059.46329027</v>
      </c>
      <c r="L55" s="60">
        <f t="shared" si="16"/>
        <v>7562840.4632902741</v>
      </c>
      <c r="M55" s="66">
        <f t="shared" si="17"/>
        <v>425720849.01383489</v>
      </c>
      <c r="N55" s="66">
        <f t="shared" si="6"/>
        <v>804655068.01383495</v>
      </c>
    </row>
    <row r="56" spans="2:15" x14ac:dyDescent="0.25">
      <c r="B56" s="20">
        <v>51</v>
      </c>
      <c r="C56" s="59">
        <v>44013</v>
      </c>
      <c r="D56" s="59">
        <v>44043</v>
      </c>
      <c r="E56" s="6">
        <v>378934219</v>
      </c>
      <c r="F56" s="61">
        <f t="shared" si="0"/>
        <v>31</v>
      </c>
      <c r="G56" s="62">
        <f t="shared" si="1"/>
        <v>8.4931506849315067E-2</v>
      </c>
      <c r="H56" s="63">
        <v>0.1812</v>
      </c>
      <c r="I56" s="63">
        <f t="shared" si="14"/>
        <v>0.27179999999999999</v>
      </c>
      <c r="J56" s="64">
        <f t="shared" si="3"/>
        <v>2.0238171647650516E-2</v>
      </c>
      <c r="K56" s="65">
        <f t="shared" si="15"/>
        <v>386751737.12244999</v>
      </c>
      <c r="L56" s="60">
        <f t="shared" si="16"/>
        <v>7817518.1224499941</v>
      </c>
      <c r="M56" s="66">
        <f t="shared" si="17"/>
        <v>433538367.13628489</v>
      </c>
      <c r="N56" s="66">
        <f t="shared" si="6"/>
        <v>812472586.13628483</v>
      </c>
    </row>
    <row r="57" spans="2:15" x14ac:dyDescent="0.25">
      <c r="B57" s="20">
        <v>52</v>
      </c>
      <c r="C57" s="59">
        <v>44044</v>
      </c>
      <c r="D57" s="59">
        <v>44074</v>
      </c>
      <c r="E57" s="6">
        <v>378934220</v>
      </c>
      <c r="F57" s="61">
        <f t="shared" si="0"/>
        <v>31</v>
      </c>
      <c r="G57" s="62">
        <f t="shared" si="1"/>
        <v>8.4931506849315067E-2</v>
      </c>
      <c r="H57" s="63">
        <v>0.18290000000000001</v>
      </c>
      <c r="I57" s="63">
        <f t="shared" si="14"/>
        <v>0.27434999999999998</v>
      </c>
      <c r="J57" s="64">
        <f t="shared" si="3"/>
        <v>2.040848272831397E-2</v>
      </c>
      <c r="K57" s="65">
        <f t="shared" si="15"/>
        <v>386817537.91390812</v>
      </c>
      <c r="L57" s="60">
        <f t="shared" si="16"/>
        <v>7883317.913908124</v>
      </c>
      <c r="M57" s="66">
        <f t="shared" si="17"/>
        <v>441421685.05019301</v>
      </c>
      <c r="N57" s="66">
        <f t="shared" si="6"/>
        <v>820355905.05019307</v>
      </c>
    </row>
    <row r="58" spans="2:15" ht="18.75" x14ac:dyDescent="0.3">
      <c r="B58" s="20">
        <v>53</v>
      </c>
      <c r="C58" s="59">
        <v>44075</v>
      </c>
      <c r="D58" s="59">
        <v>44104</v>
      </c>
      <c r="E58" s="6">
        <v>378934220</v>
      </c>
      <c r="F58" s="61">
        <f t="shared" si="0"/>
        <v>30</v>
      </c>
      <c r="G58" s="62">
        <f t="shared" si="1"/>
        <v>8.2191780821917804E-2</v>
      </c>
      <c r="H58" s="63">
        <v>0.1835</v>
      </c>
      <c r="I58" s="63">
        <f t="shared" si="14"/>
        <v>0.27524999999999999</v>
      </c>
      <c r="J58" s="64">
        <f t="shared" si="3"/>
        <v>2.0468517942215714E-2</v>
      </c>
      <c r="K58" s="65">
        <f t="shared" si="15"/>
        <v>386583127.11797178</v>
      </c>
      <c r="L58" s="60">
        <f t="shared" si="16"/>
        <v>7648907.1179717779</v>
      </c>
      <c r="M58" s="66">
        <f t="shared" si="17"/>
        <v>449070592.16816479</v>
      </c>
      <c r="N58" s="78">
        <f t="shared" si="6"/>
        <v>828004812.16816473</v>
      </c>
    </row>
  </sheetData>
  <mergeCells count="2">
    <mergeCell ref="B1:N1"/>
    <mergeCell ref="B2:N2"/>
  </mergeCells>
  <printOptions horizontalCentered="1"/>
  <pageMargins left="0" right="0" top="0" bottom="0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115"/>
  <sheetViews>
    <sheetView showGridLines="0" tabSelected="1" zoomScale="80" zoomScaleNormal="80" workbookViewId="0">
      <selection activeCell="L104" sqref="L104"/>
    </sheetView>
  </sheetViews>
  <sheetFormatPr baseColWidth="10" defaultColWidth="9.140625" defaultRowHeight="15" x14ac:dyDescent="0.25"/>
  <cols>
    <col min="1" max="1" width="16.7109375" bestFit="1" customWidth="1"/>
    <col min="2" max="2" width="10.28515625" customWidth="1"/>
    <col min="3" max="3" width="13.140625" customWidth="1"/>
    <col min="4" max="4" width="24.85546875" customWidth="1"/>
    <col min="5" max="5" width="19.42578125" bestFit="1" customWidth="1"/>
    <col min="6" max="6" width="11" customWidth="1"/>
    <col min="7" max="7" width="20.140625" customWidth="1"/>
    <col min="8" max="9" width="14" bestFit="1" customWidth="1"/>
    <col min="10" max="10" width="10.42578125" customWidth="1"/>
    <col min="11" max="11" width="20.42578125" customWidth="1"/>
    <col min="12" max="12" width="13.85546875" bestFit="1" customWidth="1"/>
    <col min="13" max="13" width="16.5703125" bestFit="1" customWidth="1"/>
    <col min="14" max="14" width="19.42578125" bestFit="1" customWidth="1"/>
    <col min="15" max="15" width="14.140625" bestFit="1" customWidth="1"/>
    <col min="16" max="16" width="32.42578125" bestFit="1" customWidth="1"/>
    <col min="17" max="17" width="16.7109375" bestFit="1" customWidth="1"/>
    <col min="18" max="18" width="13" bestFit="1" customWidth="1"/>
    <col min="19" max="19" width="19.140625" customWidth="1"/>
  </cols>
  <sheetData>
    <row r="1" spans="2:14" ht="34.5" customHeight="1" x14ac:dyDescent="0.3">
      <c r="B1" s="127" t="s">
        <v>43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8.75" x14ac:dyDescent="0.3">
      <c r="B2" s="128" t="s">
        <v>44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4" spans="2:14" ht="18.75" x14ac:dyDescent="0.3">
      <c r="B4" s="125" t="s">
        <v>45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2:14" ht="5.25" customHeight="1" x14ac:dyDescent="0.25"/>
    <row r="6" spans="2:14" ht="38.25" x14ac:dyDescent="0.25">
      <c r="B6" s="8" t="s">
        <v>5</v>
      </c>
      <c r="C6" s="3" t="s">
        <v>0</v>
      </c>
      <c r="D6" s="3" t="s">
        <v>1</v>
      </c>
      <c r="E6" s="3" t="s">
        <v>2</v>
      </c>
      <c r="F6" s="3" t="s">
        <v>9</v>
      </c>
      <c r="G6" s="3" t="s">
        <v>3</v>
      </c>
      <c r="H6" s="3" t="s">
        <v>23</v>
      </c>
      <c r="I6" s="3" t="s">
        <v>24</v>
      </c>
      <c r="J6" s="3" t="s">
        <v>25</v>
      </c>
      <c r="K6" s="4" t="s">
        <v>4</v>
      </c>
      <c r="L6" s="3" t="s">
        <v>10</v>
      </c>
      <c r="M6" s="3" t="s">
        <v>8</v>
      </c>
      <c r="N6" s="3" t="s">
        <v>6</v>
      </c>
    </row>
    <row r="7" spans="2:14" x14ac:dyDescent="0.25">
      <c r="B7" s="20">
        <v>1</v>
      </c>
      <c r="C7" s="35">
        <v>42491</v>
      </c>
      <c r="D7" s="35">
        <v>42521</v>
      </c>
      <c r="E7" s="6">
        <v>265253953</v>
      </c>
      <c r="F7" s="2">
        <f t="shared" ref="F7:F60" si="0">D7-C7+1</f>
        <v>31</v>
      </c>
      <c r="G7" s="9">
        <f t="shared" ref="G7:G60" si="1">F7/365</f>
        <v>8.4931506849315067E-2</v>
      </c>
      <c r="H7" s="1">
        <v>0.2054</v>
      </c>
      <c r="I7" s="1">
        <f t="shared" ref="I7:I46" si="2">H7*1.5</f>
        <v>0.30809999999999998</v>
      </c>
      <c r="J7" s="1">
        <f t="shared" ref="J7:J60" si="3">((1+I7)^1)^(1/12)-1</f>
        <v>2.2633649099822239E-2</v>
      </c>
      <c r="K7" s="10">
        <f t="shared" ref="K7:K8" si="4">-FV(I7,G7,,E7)</f>
        <v>271374074.94955111</v>
      </c>
      <c r="L7" s="7">
        <f>K7-E7</f>
        <v>6120121.9495511055</v>
      </c>
      <c r="M7" s="11">
        <f>+L7</f>
        <v>6120121.9495511055</v>
      </c>
      <c r="N7" s="11">
        <f t="shared" ref="N7:N60" si="5">+E7+M7</f>
        <v>271374074.94955111</v>
      </c>
    </row>
    <row r="8" spans="2:14" x14ac:dyDescent="0.25">
      <c r="B8" s="20">
        <v>2</v>
      </c>
      <c r="C8" s="35">
        <v>42522</v>
      </c>
      <c r="D8" s="35">
        <v>42551</v>
      </c>
      <c r="E8" s="6">
        <v>265253953</v>
      </c>
      <c r="F8" s="2">
        <f t="shared" si="0"/>
        <v>30</v>
      </c>
      <c r="G8" s="9">
        <f t="shared" si="1"/>
        <v>8.2191780821917804E-2</v>
      </c>
      <c r="H8" s="1">
        <v>0.2054</v>
      </c>
      <c r="I8" s="1">
        <f t="shared" si="2"/>
        <v>0.30809999999999998</v>
      </c>
      <c r="J8" s="1">
        <f t="shared" si="3"/>
        <v>2.2633649099822239E-2</v>
      </c>
      <c r="K8" s="10">
        <f t="shared" si="4"/>
        <v>271174464.88274807</v>
      </c>
      <c r="L8" s="7">
        <f t="shared" ref="L8" si="6">K8-E8</f>
        <v>5920511.8827480674</v>
      </c>
      <c r="M8" s="11">
        <f t="shared" ref="M8:M48" si="7">+M7+L8</f>
        <v>12040633.832299173</v>
      </c>
      <c r="N8" s="11">
        <f t="shared" si="5"/>
        <v>277294586.83229917</v>
      </c>
    </row>
    <row r="9" spans="2:14" x14ac:dyDescent="0.25">
      <c r="B9" s="20">
        <v>3</v>
      </c>
      <c r="C9" s="35">
        <v>42552</v>
      </c>
      <c r="D9" s="35">
        <v>42582</v>
      </c>
      <c r="E9" s="6">
        <v>265253953</v>
      </c>
      <c r="F9" s="2">
        <f t="shared" si="0"/>
        <v>31</v>
      </c>
      <c r="G9" s="9">
        <f t="shared" si="1"/>
        <v>8.4931506849315067E-2</v>
      </c>
      <c r="H9" s="1">
        <v>0.21340000000000001</v>
      </c>
      <c r="I9" s="1">
        <f t="shared" si="2"/>
        <v>0.3201</v>
      </c>
      <c r="J9" s="1">
        <f t="shared" si="3"/>
        <v>2.3412151466478903E-2</v>
      </c>
      <c r="K9" s="10">
        <f>-FV(I9,G9,,E9)</f>
        <v>271584627.96197397</v>
      </c>
      <c r="L9" s="7">
        <f>K9-E9</f>
        <v>6330674.9619739652</v>
      </c>
      <c r="M9" s="11">
        <f t="shared" si="7"/>
        <v>18371308.794273138</v>
      </c>
      <c r="N9" s="11">
        <f t="shared" si="5"/>
        <v>283625261.79427314</v>
      </c>
    </row>
    <row r="10" spans="2:14" x14ac:dyDescent="0.25">
      <c r="B10" s="20">
        <v>4</v>
      </c>
      <c r="C10" s="35">
        <v>42583</v>
      </c>
      <c r="D10" s="35">
        <v>42613</v>
      </c>
      <c r="E10" s="6">
        <v>265253953</v>
      </c>
      <c r="F10" s="2">
        <f t="shared" si="0"/>
        <v>31</v>
      </c>
      <c r="G10" s="9">
        <f t="shared" si="1"/>
        <v>8.4931506849315067E-2</v>
      </c>
      <c r="H10" s="1">
        <v>0.21340000000000001</v>
      </c>
      <c r="I10" s="1">
        <f t="shared" si="2"/>
        <v>0.3201</v>
      </c>
      <c r="J10" s="1">
        <f t="shared" si="3"/>
        <v>2.3412151466478903E-2</v>
      </c>
      <c r="K10" s="10">
        <f t="shared" ref="K10" si="8">-FV(I10,G10,,E10)</f>
        <v>271584627.96197397</v>
      </c>
      <c r="L10" s="7">
        <f t="shared" ref="L10" si="9">K10-E10</f>
        <v>6330674.9619739652</v>
      </c>
      <c r="M10" s="11">
        <f t="shared" si="7"/>
        <v>24701983.756247103</v>
      </c>
      <c r="N10" s="11">
        <f t="shared" si="5"/>
        <v>289955936.7562471</v>
      </c>
    </row>
    <row r="11" spans="2:14" x14ac:dyDescent="0.25">
      <c r="B11" s="20">
        <v>5</v>
      </c>
      <c r="C11" s="35">
        <v>42614</v>
      </c>
      <c r="D11" s="35">
        <v>42643</v>
      </c>
      <c r="E11" s="6">
        <v>265253953</v>
      </c>
      <c r="F11" s="2">
        <f t="shared" si="0"/>
        <v>30</v>
      </c>
      <c r="G11" s="9">
        <f t="shared" si="1"/>
        <v>8.2191780821917804E-2</v>
      </c>
      <c r="H11" s="1">
        <v>0.21340000000000001</v>
      </c>
      <c r="I11" s="1">
        <f t="shared" si="2"/>
        <v>0.3201</v>
      </c>
      <c r="J11" s="1">
        <f t="shared" si="3"/>
        <v>2.3412151466478903E-2</v>
      </c>
      <c r="K11" s="10">
        <f>-FV(I11,G11,,E11)</f>
        <v>271378073.43813306</v>
      </c>
      <c r="L11" s="7">
        <f>K11-E11</f>
        <v>6124120.4381330609</v>
      </c>
      <c r="M11" s="11">
        <f t="shared" si="7"/>
        <v>30826104.194380164</v>
      </c>
      <c r="N11" s="11">
        <f t="shared" si="5"/>
        <v>296080057.19438016</v>
      </c>
    </row>
    <row r="12" spans="2:14" x14ac:dyDescent="0.25">
      <c r="B12" s="20">
        <v>6</v>
      </c>
      <c r="C12" s="35">
        <v>42644</v>
      </c>
      <c r="D12" s="35">
        <v>42674</v>
      </c>
      <c r="E12" s="6">
        <v>265253953</v>
      </c>
      <c r="F12" s="2">
        <f t="shared" si="0"/>
        <v>31</v>
      </c>
      <c r="G12" s="9">
        <f t="shared" si="1"/>
        <v>8.4931506849315067E-2</v>
      </c>
      <c r="H12" s="1">
        <v>0.21990000000000001</v>
      </c>
      <c r="I12" s="1">
        <f t="shared" si="2"/>
        <v>0.32985000000000003</v>
      </c>
      <c r="J12" s="1">
        <f t="shared" si="3"/>
        <v>2.4039922656450941E-2</v>
      </c>
      <c r="K12" s="10">
        <f t="shared" ref="K12:K13" si="10">-FV(I12,G12,,E12)</f>
        <v>271754416.60046053</v>
      </c>
      <c r="L12" s="7">
        <f t="shared" ref="L12:L13" si="11">K12-E12</f>
        <v>6500463.6004605293</v>
      </c>
      <c r="M12" s="11">
        <f t="shared" si="7"/>
        <v>37326567.794840693</v>
      </c>
      <c r="N12" s="11">
        <f t="shared" si="5"/>
        <v>302580520.79484069</v>
      </c>
    </row>
    <row r="13" spans="2:14" x14ac:dyDescent="0.25">
      <c r="B13" s="20">
        <v>7</v>
      </c>
      <c r="C13" s="35">
        <v>42675</v>
      </c>
      <c r="D13" s="35">
        <v>42704</v>
      </c>
      <c r="E13" s="6">
        <v>265253953</v>
      </c>
      <c r="F13" s="2">
        <f t="shared" si="0"/>
        <v>30</v>
      </c>
      <c r="G13" s="9">
        <f t="shared" si="1"/>
        <v>8.2191780821917804E-2</v>
      </c>
      <c r="H13" s="1">
        <v>0.21990000000000001</v>
      </c>
      <c r="I13" s="1">
        <f t="shared" si="2"/>
        <v>0.32985000000000003</v>
      </c>
      <c r="J13" s="1">
        <f t="shared" si="3"/>
        <v>2.4039922656450941E-2</v>
      </c>
      <c r="K13" s="10">
        <f t="shared" si="10"/>
        <v>271542258.40086204</v>
      </c>
      <c r="L13" s="7">
        <f t="shared" si="11"/>
        <v>6288305.4008620381</v>
      </c>
      <c r="M13" s="11">
        <f t="shared" si="7"/>
        <v>43614873.195702732</v>
      </c>
      <c r="N13" s="11">
        <f t="shared" si="5"/>
        <v>308868826.19570273</v>
      </c>
    </row>
    <row r="14" spans="2:14" x14ac:dyDescent="0.25">
      <c r="B14" s="20">
        <v>8</v>
      </c>
      <c r="C14" s="35">
        <v>42705</v>
      </c>
      <c r="D14" s="35">
        <v>42735</v>
      </c>
      <c r="E14" s="6">
        <v>265253953</v>
      </c>
      <c r="F14" s="2">
        <f t="shared" si="0"/>
        <v>31</v>
      </c>
      <c r="G14" s="9">
        <f t="shared" si="1"/>
        <v>8.4931506849315067E-2</v>
      </c>
      <c r="H14" s="1">
        <v>0.21990000000000001</v>
      </c>
      <c r="I14" s="1">
        <f t="shared" si="2"/>
        <v>0.32985000000000003</v>
      </c>
      <c r="J14" s="1">
        <f t="shared" si="3"/>
        <v>2.4039922656450941E-2</v>
      </c>
      <c r="K14" s="10">
        <f>-FV(I14,G14,,E14)</f>
        <v>271754416.60046053</v>
      </c>
      <c r="L14" s="7">
        <f>K14-E14</f>
        <v>6500463.6004605293</v>
      </c>
      <c r="M14" s="11">
        <f t="shared" si="7"/>
        <v>50115336.796163261</v>
      </c>
      <c r="N14" s="11">
        <f t="shared" si="5"/>
        <v>315369289.79616326</v>
      </c>
    </row>
    <row r="15" spans="2:14" x14ac:dyDescent="0.25">
      <c r="B15" s="20">
        <v>9</v>
      </c>
      <c r="C15" s="35">
        <v>42736</v>
      </c>
      <c r="D15" s="35">
        <v>42766</v>
      </c>
      <c r="E15" s="6">
        <v>265253953</v>
      </c>
      <c r="F15" s="2">
        <f t="shared" si="0"/>
        <v>31</v>
      </c>
      <c r="G15" s="9">
        <f t="shared" si="1"/>
        <v>8.4931506849315067E-2</v>
      </c>
      <c r="H15" s="1">
        <v>0.22339999999999999</v>
      </c>
      <c r="I15" s="1">
        <f t="shared" si="2"/>
        <v>0.33509999999999995</v>
      </c>
      <c r="J15" s="1">
        <f t="shared" si="3"/>
        <v>2.4376207843189057E-2</v>
      </c>
      <c r="K15" s="10">
        <f t="shared" ref="K15:K45" si="12">-FV(I15,G15,,E15)</f>
        <v>271845369.99303621</v>
      </c>
      <c r="L15" s="7">
        <f t="shared" ref="L15:L45" si="13">K15-E15</f>
        <v>6591416.9930362105</v>
      </c>
      <c r="M15" s="11">
        <f t="shared" si="7"/>
        <v>56706753.789199471</v>
      </c>
      <c r="N15" s="11">
        <f t="shared" si="5"/>
        <v>321960706.78919947</v>
      </c>
    </row>
    <row r="16" spans="2:14" x14ac:dyDescent="0.25">
      <c r="B16" s="20">
        <v>10</v>
      </c>
      <c r="C16" s="35">
        <v>42767</v>
      </c>
      <c r="D16" s="35">
        <v>42794</v>
      </c>
      <c r="E16" s="6">
        <v>265253953</v>
      </c>
      <c r="F16" s="2">
        <f t="shared" si="0"/>
        <v>28</v>
      </c>
      <c r="G16" s="9">
        <f t="shared" si="1"/>
        <v>7.6712328767123292E-2</v>
      </c>
      <c r="H16" s="1">
        <v>0.22339999999999999</v>
      </c>
      <c r="I16" s="1">
        <f t="shared" si="2"/>
        <v>0.33509999999999995</v>
      </c>
      <c r="J16" s="1">
        <f t="shared" si="3"/>
        <v>2.4376207843189057E-2</v>
      </c>
      <c r="K16" s="10">
        <f t="shared" si="12"/>
        <v>271200396.6348744</v>
      </c>
      <c r="L16" s="7">
        <f t="shared" si="13"/>
        <v>5946443.6348744035</v>
      </c>
      <c r="M16" s="11">
        <f t="shared" si="7"/>
        <v>62653197.424073875</v>
      </c>
      <c r="N16" s="11">
        <f t="shared" si="5"/>
        <v>327907150.42407387</v>
      </c>
    </row>
    <row r="17" spans="2:14" x14ac:dyDescent="0.25">
      <c r="B17" s="20">
        <v>11</v>
      </c>
      <c r="C17" s="5">
        <v>42795</v>
      </c>
      <c r="D17" s="5">
        <v>42825</v>
      </c>
      <c r="E17" s="6">
        <v>265253953</v>
      </c>
      <c r="F17" s="2">
        <f t="shared" si="0"/>
        <v>31</v>
      </c>
      <c r="G17" s="9">
        <f t="shared" si="1"/>
        <v>8.4931506849315067E-2</v>
      </c>
      <c r="H17" s="1">
        <v>0.22339999999999999</v>
      </c>
      <c r="I17" s="1">
        <f t="shared" si="2"/>
        <v>0.33509999999999995</v>
      </c>
      <c r="J17" s="1">
        <f t="shared" si="3"/>
        <v>2.4376207843189057E-2</v>
      </c>
      <c r="K17" s="10">
        <f t="shared" si="12"/>
        <v>271845369.99303621</v>
      </c>
      <c r="L17" s="7">
        <f t="shared" si="13"/>
        <v>6591416.9930362105</v>
      </c>
      <c r="M17" s="11">
        <f t="shared" si="7"/>
        <v>69244614.417110085</v>
      </c>
      <c r="N17" s="11">
        <f t="shared" si="5"/>
        <v>334498567.41711009</v>
      </c>
    </row>
    <row r="18" spans="2:14" x14ac:dyDescent="0.25">
      <c r="B18" s="20">
        <v>12</v>
      </c>
      <c r="C18" s="5">
        <v>42826</v>
      </c>
      <c r="D18" s="5">
        <v>42855</v>
      </c>
      <c r="E18" s="6">
        <v>265253953</v>
      </c>
      <c r="F18" s="2">
        <f t="shared" si="0"/>
        <v>30</v>
      </c>
      <c r="G18" s="9">
        <f t="shared" si="1"/>
        <v>8.2191780821917804E-2</v>
      </c>
      <c r="H18" s="1">
        <v>0.2233</v>
      </c>
      <c r="I18" s="1">
        <f t="shared" si="2"/>
        <v>0.33494999999999997</v>
      </c>
      <c r="J18" s="1">
        <f t="shared" si="3"/>
        <v>2.4366616530168139E-2</v>
      </c>
      <c r="K18" s="10">
        <f t="shared" si="12"/>
        <v>271627700.16671538</v>
      </c>
      <c r="L18" s="7">
        <f t="shared" si="13"/>
        <v>6373747.1667153835</v>
      </c>
      <c r="M18" s="11">
        <f t="shared" si="7"/>
        <v>75618361.583825469</v>
      </c>
      <c r="N18" s="11">
        <f t="shared" si="5"/>
        <v>340872314.58382547</v>
      </c>
    </row>
    <row r="19" spans="2:14" x14ac:dyDescent="0.25">
      <c r="B19" s="20">
        <v>13</v>
      </c>
      <c r="C19" s="5">
        <v>42856</v>
      </c>
      <c r="D19" s="5">
        <v>42886</v>
      </c>
      <c r="E19" s="6">
        <v>265253953</v>
      </c>
      <c r="F19" s="2">
        <f t="shared" si="0"/>
        <v>31</v>
      </c>
      <c r="G19" s="9">
        <f t="shared" si="1"/>
        <v>8.4931506849315067E-2</v>
      </c>
      <c r="H19" s="1">
        <v>0.2233</v>
      </c>
      <c r="I19" s="1">
        <f t="shared" si="2"/>
        <v>0.33494999999999997</v>
      </c>
      <c r="J19" s="1">
        <f t="shared" si="3"/>
        <v>2.4366616530168139E-2</v>
      </c>
      <c r="K19" s="10">
        <f t="shared" si="12"/>
        <v>271842775.87006849</v>
      </c>
      <c r="L19" s="7">
        <f t="shared" si="13"/>
        <v>6588822.8700684905</v>
      </c>
      <c r="M19" s="11">
        <f t="shared" si="7"/>
        <v>82207184.45389396</v>
      </c>
      <c r="N19" s="11">
        <f t="shared" si="5"/>
        <v>347461137.45389396</v>
      </c>
    </row>
    <row r="20" spans="2:14" x14ac:dyDescent="0.25">
      <c r="B20" s="20">
        <v>14</v>
      </c>
      <c r="C20" s="5">
        <v>42887</v>
      </c>
      <c r="D20" s="5">
        <v>42916</v>
      </c>
      <c r="E20" s="6">
        <v>265253953</v>
      </c>
      <c r="F20" s="2">
        <f t="shared" si="0"/>
        <v>30</v>
      </c>
      <c r="G20" s="9">
        <f t="shared" si="1"/>
        <v>8.2191780821917804E-2</v>
      </c>
      <c r="H20" s="1">
        <v>0.2233</v>
      </c>
      <c r="I20" s="1">
        <f t="shared" si="2"/>
        <v>0.33494999999999997</v>
      </c>
      <c r="J20" s="1">
        <f t="shared" si="3"/>
        <v>2.4366616530168139E-2</v>
      </c>
      <c r="K20" s="10">
        <f t="shared" si="12"/>
        <v>271627700.16671538</v>
      </c>
      <c r="L20" s="7">
        <f t="shared" si="13"/>
        <v>6373747.1667153835</v>
      </c>
      <c r="M20" s="11">
        <f t="shared" si="7"/>
        <v>88580931.620609343</v>
      </c>
      <c r="N20" s="11">
        <f t="shared" si="5"/>
        <v>353834884.62060934</v>
      </c>
    </row>
    <row r="21" spans="2:14" x14ac:dyDescent="0.25">
      <c r="B21" s="20">
        <v>15</v>
      </c>
      <c r="C21" s="5">
        <v>42917</v>
      </c>
      <c r="D21" s="5">
        <v>42947</v>
      </c>
      <c r="E21" s="6">
        <v>265253953</v>
      </c>
      <c r="F21" s="2">
        <f t="shared" si="0"/>
        <v>31</v>
      </c>
      <c r="G21" s="9">
        <f t="shared" si="1"/>
        <v>8.4931506849315067E-2</v>
      </c>
      <c r="H21" s="1">
        <v>0.2198</v>
      </c>
      <c r="I21" s="1">
        <f t="shared" si="2"/>
        <v>0.32969999999999999</v>
      </c>
      <c r="J21" s="1">
        <f t="shared" si="3"/>
        <v>2.4030296637850723E-2</v>
      </c>
      <c r="K21" s="10">
        <f t="shared" si="12"/>
        <v>271751813.10721242</v>
      </c>
      <c r="L21" s="7">
        <f t="shared" si="13"/>
        <v>6497860.1072124243</v>
      </c>
      <c r="M21" s="11">
        <f t="shared" si="7"/>
        <v>95078791.727821767</v>
      </c>
      <c r="N21" s="11">
        <f t="shared" si="5"/>
        <v>360332744.72782177</v>
      </c>
    </row>
    <row r="22" spans="2:14" x14ac:dyDescent="0.25">
      <c r="B22" s="20">
        <v>16</v>
      </c>
      <c r="C22" s="5">
        <v>42948</v>
      </c>
      <c r="D22" s="5">
        <v>42978</v>
      </c>
      <c r="E22" s="6">
        <v>265253953</v>
      </c>
      <c r="F22" s="2">
        <f t="shared" si="0"/>
        <v>31</v>
      </c>
      <c r="G22" s="9">
        <f t="shared" si="1"/>
        <v>8.4931506849315067E-2</v>
      </c>
      <c r="H22" s="1">
        <v>0.2198</v>
      </c>
      <c r="I22" s="1">
        <f t="shared" si="2"/>
        <v>0.32969999999999999</v>
      </c>
      <c r="J22" s="1">
        <f t="shared" si="3"/>
        <v>2.4030296637850723E-2</v>
      </c>
      <c r="K22" s="10">
        <f t="shared" si="12"/>
        <v>271751813.10721242</v>
      </c>
      <c r="L22" s="7">
        <f t="shared" si="13"/>
        <v>6497860.1072124243</v>
      </c>
      <c r="M22" s="11">
        <f t="shared" si="7"/>
        <v>101576651.83503419</v>
      </c>
      <c r="N22" s="11">
        <f t="shared" si="5"/>
        <v>366830604.83503419</v>
      </c>
    </row>
    <row r="23" spans="2:14" x14ac:dyDescent="0.25">
      <c r="B23" s="20">
        <v>17</v>
      </c>
      <c r="C23" s="5">
        <v>42979</v>
      </c>
      <c r="D23" s="5">
        <v>43008</v>
      </c>
      <c r="E23" s="6">
        <v>265253953</v>
      </c>
      <c r="F23" s="2">
        <f t="shared" si="0"/>
        <v>30</v>
      </c>
      <c r="G23" s="9">
        <f t="shared" si="1"/>
        <v>8.2191780821917804E-2</v>
      </c>
      <c r="H23" s="1">
        <v>0.21479999999999999</v>
      </c>
      <c r="I23" s="1">
        <f t="shared" si="2"/>
        <v>0.32219999999999999</v>
      </c>
      <c r="J23" s="1">
        <f t="shared" si="3"/>
        <v>2.3547722012123629E-2</v>
      </c>
      <c r="K23" s="10">
        <f t="shared" si="12"/>
        <v>271413530.17562562</v>
      </c>
      <c r="L23" s="7">
        <f t="shared" si="13"/>
        <v>6159577.1756256223</v>
      </c>
      <c r="M23" s="11">
        <f t="shared" si="7"/>
        <v>107736229.01065981</v>
      </c>
      <c r="N23" s="11">
        <f t="shared" si="5"/>
        <v>372990182.01065981</v>
      </c>
    </row>
    <row r="24" spans="2:14" x14ac:dyDescent="0.25">
      <c r="B24" s="20">
        <v>18</v>
      </c>
      <c r="C24" s="5">
        <v>43009</v>
      </c>
      <c r="D24" s="5">
        <v>43039</v>
      </c>
      <c r="E24" s="6">
        <v>265253953</v>
      </c>
      <c r="F24" s="2">
        <f t="shared" si="0"/>
        <v>31</v>
      </c>
      <c r="G24" s="9">
        <f t="shared" si="1"/>
        <v>8.4931506849315067E-2</v>
      </c>
      <c r="H24" s="21">
        <v>0.21149999999999999</v>
      </c>
      <c r="I24" s="1">
        <f t="shared" si="2"/>
        <v>0.31724999999999998</v>
      </c>
      <c r="J24" s="1">
        <f t="shared" si="3"/>
        <v>2.3227846316473233E-2</v>
      </c>
      <c r="K24" s="10">
        <f t="shared" si="12"/>
        <v>271534780.68813288</v>
      </c>
      <c r="L24" s="7">
        <f t="shared" si="13"/>
        <v>6280827.6881328821</v>
      </c>
      <c r="M24" s="11">
        <f t="shared" si="7"/>
        <v>114017056.6987927</v>
      </c>
      <c r="N24" s="11">
        <f t="shared" si="5"/>
        <v>379271009.6987927</v>
      </c>
    </row>
    <row r="25" spans="2:14" x14ac:dyDescent="0.25">
      <c r="B25" s="20">
        <v>19</v>
      </c>
      <c r="C25" s="5">
        <v>43040</v>
      </c>
      <c r="D25" s="5">
        <v>43069</v>
      </c>
      <c r="E25" s="6">
        <v>265253953</v>
      </c>
      <c r="F25" s="2">
        <f t="shared" si="0"/>
        <v>30</v>
      </c>
      <c r="G25" s="9">
        <f t="shared" si="1"/>
        <v>8.2191780821917804E-2</v>
      </c>
      <c r="H25" s="21">
        <v>0.20960000000000001</v>
      </c>
      <c r="I25" s="1">
        <f t="shared" si="2"/>
        <v>0.31440000000000001</v>
      </c>
      <c r="J25" s="1">
        <f t="shared" si="3"/>
        <v>2.3043175271197036E-2</v>
      </c>
      <c r="K25" s="10">
        <f t="shared" si="12"/>
        <v>271281572.1205703</v>
      </c>
      <c r="L25" s="7">
        <f t="shared" si="13"/>
        <v>6027619.120570302</v>
      </c>
      <c r="M25" s="11">
        <f t="shared" si="7"/>
        <v>120044675.819363</v>
      </c>
      <c r="N25" s="11">
        <f t="shared" si="5"/>
        <v>385298628.819363</v>
      </c>
    </row>
    <row r="26" spans="2:14" x14ac:dyDescent="0.25">
      <c r="B26" s="20">
        <v>20</v>
      </c>
      <c r="C26" s="5">
        <v>43070</v>
      </c>
      <c r="D26" s="5">
        <v>43100</v>
      </c>
      <c r="E26" s="6">
        <v>265253953</v>
      </c>
      <c r="F26" s="2">
        <f t="shared" si="0"/>
        <v>31</v>
      </c>
      <c r="G26" s="9">
        <f t="shared" si="1"/>
        <v>8.4931506849315067E-2</v>
      </c>
      <c r="H26" s="21">
        <v>0.2077</v>
      </c>
      <c r="I26" s="1">
        <f t="shared" si="2"/>
        <v>0.31154999999999999</v>
      </c>
      <c r="J26" s="1">
        <f t="shared" si="3"/>
        <v>2.2858136808515228E-2</v>
      </c>
      <c r="K26" s="10">
        <f t="shared" si="12"/>
        <v>271434789.36722994</v>
      </c>
      <c r="L26" s="7">
        <f t="shared" si="13"/>
        <v>6180836.3672299385</v>
      </c>
      <c r="M26" s="11">
        <f t="shared" si="7"/>
        <v>126225512.18659294</v>
      </c>
      <c r="N26" s="11">
        <f t="shared" si="5"/>
        <v>391479465.18659294</v>
      </c>
    </row>
    <row r="27" spans="2:14" x14ac:dyDescent="0.25">
      <c r="B27" s="20">
        <v>21</v>
      </c>
      <c r="C27" s="5">
        <v>43101</v>
      </c>
      <c r="D27" s="5">
        <v>43131</v>
      </c>
      <c r="E27" s="6">
        <v>265253953</v>
      </c>
      <c r="F27" s="2">
        <f t="shared" si="0"/>
        <v>31</v>
      </c>
      <c r="G27" s="9">
        <f t="shared" si="1"/>
        <v>8.4931506849315067E-2</v>
      </c>
      <c r="H27" s="21">
        <v>0.2069</v>
      </c>
      <c r="I27" s="1">
        <f t="shared" si="2"/>
        <v>0.31035000000000001</v>
      </c>
      <c r="J27" s="1">
        <f t="shared" si="3"/>
        <v>2.2780115587483163E-2</v>
      </c>
      <c r="K27" s="10">
        <f t="shared" si="12"/>
        <v>271413687.90232521</v>
      </c>
      <c r="L27" s="7">
        <f t="shared" si="13"/>
        <v>6159734.902325213</v>
      </c>
      <c r="M27" s="11">
        <f t="shared" si="7"/>
        <v>132385247.08891815</v>
      </c>
      <c r="N27" s="11">
        <f t="shared" si="5"/>
        <v>397639200.08891815</v>
      </c>
    </row>
    <row r="28" spans="2:14" x14ac:dyDescent="0.25">
      <c r="B28" s="20">
        <v>22</v>
      </c>
      <c r="C28" s="5">
        <v>43132</v>
      </c>
      <c r="D28" s="5">
        <v>43159</v>
      </c>
      <c r="E28" s="6">
        <v>265253953</v>
      </c>
      <c r="F28" s="2">
        <f t="shared" si="0"/>
        <v>28</v>
      </c>
      <c r="G28" s="9">
        <f t="shared" si="1"/>
        <v>7.6712328767123292E-2</v>
      </c>
      <c r="H28" s="21">
        <v>0.21010000000000001</v>
      </c>
      <c r="I28" s="1">
        <f t="shared" si="2"/>
        <v>0.31515000000000004</v>
      </c>
      <c r="J28" s="1">
        <f t="shared" si="3"/>
        <v>2.3091808474569486E-2</v>
      </c>
      <c r="K28" s="10">
        <f t="shared" si="12"/>
        <v>270887357.25461358</v>
      </c>
      <c r="L28" s="7">
        <f t="shared" si="13"/>
        <v>5633404.2546135783</v>
      </c>
      <c r="M28" s="11">
        <f t="shared" si="7"/>
        <v>138018651.34353173</v>
      </c>
      <c r="N28" s="11">
        <f t="shared" si="5"/>
        <v>403272604.34353173</v>
      </c>
    </row>
    <row r="29" spans="2:14" x14ac:dyDescent="0.25">
      <c r="B29" s="20">
        <v>23</v>
      </c>
      <c r="C29" s="5">
        <v>43160</v>
      </c>
      <c r="D29" s="5">
        <v>43190</v>
      </c>
      <c r="E29" s="6">
        <v>265253953</v>
      </c>
      <c r="F29" s="2">
        <f t="shared" si="0"/>
        <v>31</v>
      </c>
      <c r="G29" s="9">
        <f t="shared" si="1"/>
        <v>8.4931506849315067E-2</v>
      </c>
      <c r="H29" s="1">
        <v>0.20680000000000001</v>
      </c>
      <c r="I29" s="1">
        <f t="shared" si="2"/>
        <v>0.31020000000000003</v>
      </c>
      <c r="J29" s="1">
        <f t="shared" si="3"/>
        <v>2.2770358330055807E-2</v>
      </c>
      <c r="K29" s="10">
        <f t="shared" si="12"/>
        <v>271411048.97597915</v>
      </c>
      <c r="L29" s="7">
        <f t="shared" si="13"/>
        <v>6157095.9759791493</v>
      </c>
      <c r="M29" s="11">
        <f t="shared" si="7"/>
        <v>144175747.31951088</v>
      </c>
      <c r="N29" s="11">
        <f t="shared" si="5"/>
        <v>409429700.31951088</v>
      </c>
    </row>
    <row r="30" spans="2:14" x14ac:dyDescent="0.25">
      <c r="B30" s="20">
        <v>24</v>
      </c>
      <c r="C30" s="5">
        <v>43191</v>
      </c>
      <c r="D30" s="5">
        <v>43220</v>
      </c>
      <c r="E30" s="6">
        <v>265253953</v>
      </c>
      <c r="F30" s="2">
        <f t="shared" si="0"/>
        <v>30</v>
      </c>
      <c r="G30" s="9">
        <f t="shared" si="1"/>
        <v>8.2191780821917804E-2</v>
      </c>
      <c r="H30" s="1">
        <v>0.20480000000000001</v>
      </c>
      <c r="I30" s="1">
        <f t="shared" si="2"/>
        <v>0.30720000000000003</v>
      </c>
      <c r="J30" s="1">
        <f t="shared" si="3"/>
        <v>2.2574997834371668E-2</v>
      </c>
      <c r="K30" s="10">
        <f t="shared" si="12"/>
        <v>271159125.21663487</v>
      </c>
      <c r="L30" s="7">
        <f t="shared" si="13"/>
        <v>5905172.2166348696</v>
      </c>
      <c r="M30" s="11">
        <f t="shared" si="7"/>
        <v>150080919.53614575</v>
      </c>
      <c r="N30" s="11">
        <f t="shared" si="5"/>
        <v>415334872.53614575</v>
      </c>
    </row>
    <row r="31" spans="2:14" x14ac:dyDescent="0.25">
      <c r="B31" s="20">
        <v>25</v>
      </c>
      <c r="C31" s="5">
        <v>43221</v>
      </c>
      <c r="D31" s="5">
        <v>43251</v>
      </c>
      <c r="E31" s="6">
        <v>265253953</v>
      </c>
      <c r="F31" s="2">
        <f t="shared" si="0"/>
        <v>31</v>
      </c>
      <c r="G31" s="9">
        <f t="shared" si="1"/>
        <v>8.4931506849315067E-2</v>
      </c>
      <c r="H31" s="1">
        <v>0.2044</v>
      </c>
      <c r="I31" s="1">
        <f t="shared" si="2"/>
        <v>0.30659999999999998</v>
      </c>
      <c r="J31" s="1">
        <f t="shared" si="3"/>
        <v>2.2535876422826506E-2</v>
      </c>
      <c r="K31" s="10">
        <f t="shared" si="12"/>
        <v>271347631.66120303</v>
      </c>
      <c r="L31" s="7">
        <f t="shared" si="13"/>
        <v>6093678.6612030268</v>
      </c>
      <c r="M31" s="11">
        <f t="shared" si="7"/>
        <v>156174598.19734877</v>
      </c>
      <c r="N31" s="11">
        <f t="shared" si="5"/>
        <v>421428551.19734877</v>
      </c>
    </row>
    <row r="32" spans="2:14" x14ac:dyDescent="0.25">
      <c r="B32" s="20">
        <v>26</v>
      </c>
      <c r="C32" s="5">
        <v>43252</v>
      </c>
      <c r="D32" s="5">
        <v>43281</v>
      </c>
      <c r="E32" s="6">
        <v>265253953</v>
      </c>
      <c r="F32" s="2">
        <f t="shared" si="0"/>
        <v>30</v>
      </c>
      <c r="G32" s="9">
        <f t="shared" si="1"/>
        <v>8.2191780821917804E-2</v>
      </c>
      <c r="H32" s="1">
        <v>0.20280000000000001</v>
      </c>
      <c r="I32" s="1">
        <f t="shared" si="2"/>
        <v>0.30420000000000003</v>
      </c>
      <c r="J32" s="1">
        <f t="shared" si="3"/>
        <v>2.2379225919199275E-2</v>
      </c>
      <c r="K32" s="10">
        <f t="shared" si="12"/>
        <v>271107922.89545834</v>
      </c>
      <c r="L32" s="7">
        <f t="shared" si="13"/>
        <v>5853969.8954583406</v>
      </c>
      <c r="M32" s="11">
        <f t="shared" si="7"/>
        <v>162028568.09280711</v>
      </c>
      <c r="N32" s="11">
        <f t="shared" si="5"/>
        <v>427282521.09280711</v>
      </c>
    </row>
    <row r="33" spans="2:19" x14ac:dyDescent="0.25">
      <c r="B33" s="20">
        <v>27</v>
      </c>
      <c r="C33" s="5">
        <v>43282</v>
      </c>
      <c r="D33" s="5">
        <v>43312</v>
      </c>
      <c r="E33" s="6">
        <v>265253953</v>
      </c>
      <c r="F33" s="2">
        <f t="shared" si="0"/>
        <v>31</v>
      </c>
      <c r="G33" s="9">
        <f t="shared" si="1"/>
        <v>8.4931506849315067E-2</v>
      </c>
      <c r="H33" s="1">
        <v>0.20030000000000001</v>
      </c>
      <c r="I33" s="1">
        <f t="shared" si="2"/>
        <v>0.30044999999999999</v>
      </c>
      <c r="J33" s="1">
        <f t="shared" si="3"/>
        <v>2.2133929699163168E-2</v>
      </c>
      <c r="K33" s="10">
        <f t="shared" si="12"/>
        <v>271238922.93370056</v>
      </c>
      <c r="L33" s="7">
        <f t="shared" si="13"/>
        <v>5984969.9337005615</v>
      </c>
      <c r="M33" s="11">
        <f t="shared" si="7"/>
        <v>168013538.02650768</v>
      </c>
      <c r="N33" s="11">
        <f t="shared" si="5"/>
        <v>433267491.02650768</v>
      </c>
    </row>
    <row r="34" spans="2:19" x14ac:dyDescent="0.25">
      <c r="B34" s="20">
        <v>28</v>
      </c>
      <c r="C34" s="5">
        <v>43313</v>
      </c>
      <c r="D34" s="5">
        <v>43343</v>
      </c>
      <c r="E34" s="6">
        <v>265253953</v>
      </c>
      <c r="F34" s="2">
        <f t="shared" si="0"/>
        <v>31</v>
      </c>
      <c r="G34" s="9">
        <f t="shared" si="1"/>
        <v>8.4931506849315067E-2</v>
      </c>
      <c r="H34" s="111">
        <v>0.19939999999999999</v>
      </c>
      <c r="I34" s="1">
        <f t="shared" si="2"/>
        <v>0.29909999999999998</v>
      </c>
      <c r="J34" s="1">
        <f t="shared" si="3"/>
        <v>2.2045464310016527E-2</v>
      </c>
      <c r="K34" s="10">
        <f t="shared" si="12"/>
        <v>271214997.08712602</v>
      </c>
      <c r="L34" s="7">
        <f t="shared" si="13"/>
        <v>5961044.0871260166</v>
      </c>
      <c r="M34" s="11">
        <f t="shared" si="7"/>
        <v>173974582.11363369</v>
      </c>
      <c r="N34" s="11">
        <f t="shared" si="5"/>
        <v>439228535.11363369</v>
      </c>
    </row>
    <row r="35" spans="2:19" x14ac:dyDescent="0.25">
      <c r="B35" s="20">
        <v>29</v>
      </c>
      <c r="C35" s="5">
        <v>43344</v>
      </c>
      <c r="D35" s="5">
        <v>43373</v>
      </c>
      <c r="E35" s="6">
        <v>265253953</v>
      </c>
      <c r="F35" s="2">
        <f t="shared" si="0"/>
        <v>30</v>
      </c>
      <c r="G35" s="9">
        <f t="shared" si="1"/>
        <v>8.2191780821917804E-2</v>
      </c>
      <c r="H35" s="1">
        <v>0.1981</v>
      </c>
      <c r="I35" s="1">
        <f t="shared" si="2"/>
        <v>0.29715000000000003</v>
      </c>
      <c r="J35" s="1">
        <f t="shared" si="3"/>
        <v>2.1917532081249247E-2</v>
      </c>
      <c r="K35" s="10">
        <f t="shared" si="12"/>
        <v>270987170.64001501</v>
      </c>
      <c r="L35" s="7">
        <f t="shared" si="13"/>
        <v>5733217.6400150061</v>
      </c>
      <c r="M35" s="11">
        <f t="shared" si="7"/>
        <v>179707799.7536487</v>
      </c>
      <c r="N35" s="11">
        <f t="shared" si="5"/>
        <v>444961752.7536487</v>
      </c>
    </row>
    <row r="36" spans="2:19" x14ac:dyDescent="0.25">
      <c r="B36" s="20">
        <v>30</v>
      </c>
      <c r="C36" s="5">
        <v>43374</v>
      </c>
      <c r="D36" s="5">
        <v>43404</v>
      </c>
      <c r="E36" s="6">
        <v>265253953</v>
      </c>
      <c r="F36" s="2">
        <f t="shared" si="0"/>
        <v>31</v>
      </c>
      <c r="G36" s="9">
        <f t="shared" si="1"/>
        <v>8.4931506849315067E-2</v>
      </c>
      <c r="H36" s="1">
        <v>0.1963</v>
      </c>
      <c r="I36" s="1">
        <f t="shared" si="2"/>
        <v>0.29444999999999999</v>
      </c>
      <c r="J36" s="1">
        <f t="shared" si="3"/>
        <v>2.1740103800155453E-2</v>
      </c>
      <c r="K36" s="10">
        <f t="shared" si="12"/>
        <v>271132411.32356226</v>
      </c>
      <c r="L36" s="7">
        <f t="shared" si="13"/>
        <v>5878458.3235622644</v>
      </c>
      <c r="M36" s="11">
        <f t="shared" si="7"/>
        <v>185586258.07721096</v>
      </c>
      <c r="N36" s="11">
        <f t="shared" si="5"/>
        <v>450840211.07721096</v>
      </c>
    </row>
    <row r="37" spans="2:19" x14ac:dyDescent="0.25">
      <c r="B37" s="20">
        <v>31</v>
      </c>
      <c r="C37" s="5">
        <v>43405</v>
      </c>
      <c r="D37" s="5">
        <v>43434</v>
      </c>
      <c r="E37" s="6">
        <v>265253953</v>
      </c>
      <c r="F37" s="2">
        <f t="shared" si="0"/>
        <v>30</v>
      </c>
      <c r="G37" s="9">
        <f t="shared" si="1"/>
        <v>8.2191780821917804E-2</v>
      </c>
      <c r="H37" s="1">
        <v>0.19489999999999999</v>
      </c>
      <c r="I37" s="1">
        <f t="shared" si="2"/>
        <v>0.29235</v>
      </c>
      <c r="J37" s="1">
        <f t="shared" si="3"/>
        <v>2.1601869331581591E-2</v>
      </c>
      <c r="K37" s="10">
        <f t="shared" si="12"/>
        <v>270904611.19382894</v>
      </c>
      <c r="L37" s="7">
        <f t="shared" si="13"/>
        <v>5650658.1938289404</v>
      </c>
      <c r="M37" s="11">
        <f t="shared" si="7"/>
        <v>191236916.2710399</v>
      </c>
      <c r="N37" s="11">
        <f t="shared" si="5"/>
        <v>456490869.2710399</v>
      </c>
    </row>
    <row r="38" spans="2:19" x14ac:dyDescent="0.25">
      <c r="B38" s="20">
        <v>32</v>
      </c>
      <c r="C38" s="5">
        <v>43435</v>
      </c>
      <c r="D38" s="5">
        <v>43465</v>
      </c>
      <c r="E38" s="6">
        <v>265253953</v>
      </c>
      <c r="F38" s="2">
        <f t="shared" si="0"/>
        <v>31</v>
      </c>
      <c r="G38" s="9">
        <f t="shared" si="1"/>
        <v>8.4931506849315067E-2</v>
      </c>
      <c r="H38" s="1">
        <v>0.19400000000000001</v>
      </c>
      <c r="I38" s="1">
        <f t="shared" si="2"/>
        <v>0.29100000000000004</v>
      </c>
      <c r="J38" s="1">
        <f t="shared" si="3"/>
        <v>2.1512895544899102E-2</v>
      </c>
      <c r="K38" s="10">
        <f t="shared" si="12"/>
        <v>271070962.40381449</v>
      </c>
      <c r="L38" s="7">
        <f t="shared" si="13"/>
        <v>5817009.4038144946</v>
      </c>
      <c r="M38" s="11">
        <f t="shared" si="7"/>
        <v>197053925.6748544</v>
      </c>
      <c r="N38" s="11">
        <f t="shared" si="5"/>
        <v>462307878.6748544</v>
      </c>
    </row>
    <row r="39" spans="2:19" x14ac:dyDescent="0.25">
      <c r="B39" s="20">
        <v>33</v>
      </c>
      <c r="C39" s="5">
        <v>43466</v>
      </c>
      <c r="D39" s="5">
        <v>43496</v>
      </c>
      <c r="E39" s="6">
        <v>265253953</v>
      </c>
      <c r="F39" s="2">
        <f t="shared" si="0"/>
        <v>31</v>
      </c>
      <c r="G39" s="9">
        <f t="shared" si="1"/>
        <v>8.4931506849315067E-2</v>
      </c>
      <c r="H39" s="19">
        <v>0.19159999999999999</v>
      </c>
      <c r="I39" s="1">
        <f t="shared" si="2"/>
        <v>0.28739999999999999</v>
      </c>
      <c r="J39" s="1">
        <f t="shared" si="3"/>
        <v>2.127521449135017E-2</v>
      </c>
      <c r="K39" s="10">
        <f t="shared" si="12"/>
        <v>271006681.3756811</v>
      </c>
      <c r="L39" s="7">
        <f t="shared" si="13"/>
        <v>5752728.3756811023</v>
      </c>
      <c r="M39" s="11">
        <f t="shared" si="7"/>
        <v>202806654.0505355</v>
      </c>
      <c r="N39" s="11">
        <f t="shared" si="5"/>
        <v>468060607.0505355</v>
      </c>
    </row>
    <row r="40" spans="2:19" x14ac:dyDescent="0.25">
      <c r="B40" s="20">
        <v>34</v>
      </c>
      <c r="C40" s="5">
        <v>43497</v>
      </c>
      <c r="D40" s="5">
        <v>43524</v>
      </c>
      <c r="E40" s="6">
        <v>265253953</v>
      </c>
      <c r="F40" s="2">
        <f t="shared" si="0"/>
        <v>28</v>
      </c>
      <c r="G40" s="9">
        <f t="shared" si="1"/>
        <v>7.6712328767123292E-2</v>
      </c>
      <c r="H40" s="1">
        <v>0.19700000000000001</v>
      </c>
      <c r="I40" s="1">
        <f t="shared" si="2"/>
        <v>0.29549999999999998</v>
      </c>
      <c r="J40" s="1">
        <f t="shared" si="3"/>
        <v>2.1809143962671307E-2</v>
      </c>
      <c r="K40" s="10">
        <f t="shared" si="12"/>
        <v>270574709.53876615</v>
      </c>
      <c r="L40" s="7">
        <f t="shared" si="13"/>
        <v>5320756.5387661457</v>
      </c>
      <c r="M40" s="11">
        <f t="shared" si="7"/>
        <v>208127410.58930165</v>
      </c>
      <c r="N40" s="11">
        <f t="shared" si="5"/>
        <v>473381363.58930165</v>
      </c>
      <c r="P40" s="87"/>
      <c r="Q40" s="24"/>
      <c r="R40" s="87"/>
      <c r="S40" s="88"/>
    </row>
    <row r="41" spans="2:19" x14ac:dyDescent="0.25">
      <c r="B41" s="20">
        <v>35</v>
      </c>
      <c r="C41" s="5">
        <v>43525</v>
      </c>
      <c r="D41" s="5">
        <v>43555</v>
      </c>
      <c r="E41" s="6">
        <v>265253953</v>
      </c>
      <c r="F41" s="2">
        <f t="shared" si="0"/>
        <v>31</v>
      </c>
      <c r="G41" s="9">
        <f t="shared" si="1"/>
        <v>8.4931506849315067E-2</v>
      </c>
      <c r="H41" s="1">
        <v>0.19370000000000001</v>
      </c>
      <c r="I41" s="1">
        <f t="shared" si="2"/>
        <v>0.29055000000000003</v>
      </c>
      <c r="J41" s="1">
        <f t="shared" si="3"/>
        <v>2.1483218662772696E-2</v>
      </c>
      <c r="K41" s="10">
        <f t="shared" si="12"/>
        <v>271062936.25199658</v>
      </c>
      <c r="L41" s="7">
        <f t="shared" si="13"/>
        <v>5808983.2519965768</v>
      </c>
      <c r="M41" s="11">
        <f t="shared" si="7"/>
        <v>213936393.84129822</v>
      </c>
      <c r="N41" s="11">
        <f t="shared" si="5"/>
        <v>479190346.84129822</v>
      </c>
      <c r="P41" s="89"/>
      <c r="Q41" s="90"/>
      <c r="R41" s="91"/>
      <c r="S41" s="25"/>
    </row>
    <row r="42" spans="2:19" x14ac:dyDescent="0.25">
      <c r="B42" s="20">
        <v>36</v>
      </c>
      <c r="C42" s="5">
        <v>43556</v>
      </c>
      <c r="D42" s="5">
        <v>43585</v>
      </c>
      <c r="E42" s="6">
        <v>265253953</v>
      </c>
      <c r="F42" s="2">
        <f t="shared" si="0"/>
        <v>30</v>
      </c>
      <c r="G42" s="9">
        <f t="shared" si="1"/>
        <v>8.2191780821917804E-2</v>
      </c>
      <c r="H42" s="19">
        <v>0.19320000000000001</v>
      </c>
      <c r="I42" s="1">
        <f t="shared" si="2"/>
        <v>0.2898</v>
      </c>
      <c r="J42" s="1">
        <f t="shared" si="3"/>
        <v>2.1433736106823309E-2</v>
      </c>
      <c r="K42" s="10">
        <f t="shared" si="12"/>
        <v>270860636.949296</v>
      </c>
      <c r="L42" s="7">
        <f t="shared" si="13"/>
        <v>5606683.9492959976</v>
      </c>
      <c r="M42" s="11">
        <f t="shared" si="7"/>
        <v>219543077.79059422</v>
      </c>
      <c r="N42" s="11">
        <f t="shared" si="5"/>
        <v>484797030.79059422</v>
      </c>
      <c r="Q42" s="90"/>
      <c r="R42" s="91"/>
      <c r="S42" s="25"/>
    </row>
    <row r="43" spans="2:19" x14ac:dyDescent="0.25">
      <c r="B43" s="20">
        <v>37</v>
      </c>
      <c r="C43" s="5">
        <v>43586</v>
      </c>
      <c r="D43" s="5">
        <v>43616</v>
      </c>
      <c r="E43" s="6">
        <v>265253953</v>
      </c>
      <c r="F43" s="2">
        <f t="shared" si="0"/>
        <v>31</v>
      </c>
      <c r="G43" s="9">
        <f t="shared" si="1"/>
        <v>8.4931506849315067E-2</v>
      </c>
      <c r="H43" s="19">
        <v>0.19339999999999999</v>
      </c>
      <c r="I43" s="1">
        <f t="shared" si="2"/>
        <v>0.29009999999999997</v>
      </c>
      <c r="J43" s="1">
        <f t="shared" si="3"/>
        <v>2.1453532293473465E-2</v>
      </c>
      <c r="K43" s="10">
        <f t="shared" si="12"/>
        <v>271054907.53883445</v>
      </c>
      <c r="L43" s="7">
        <f t="shared" si="13"/>
        <v>5800954.5388344526</v>
      </c>
      <c r="M43" s="11">
        <f t="shared" si="7"/>
        <v>225344032.32942867</v>
      </c>
      <c r="N43" s="11">
        <f t="shared" si="5"/>
        <v>490597985.32942867</v>
      </c>
      <c r="Q43" s="18"/>
      <c r="R43" s="18"/>
      <c r="S43" s="25"/>
    </row>
    <row r="44" spans="2:19" x14ac:dyDescent="0.25">
      <c r="B44" s="20">
        <v>38</v>
      </c>
      <c r="C44" s="5">
        <v>43617</v>
      </c>
      <c r="D44" s="5">
        <v>43646</v>
      </c>
      <c r="E44" s="6">
        <v>265253953</v>
      </c>
      <c r="F44" s="2">
        <f t="shared" si="0"/>
        <v>30</v>
      </c>
      <c r="G44" s="9">
        <f t="shared" si="1"/>
        <v>8.2191780821917804E-2</v>
      </c>
      <c r="H44" s="19">
        <v>0.193</v>
      </c>
      <c r="I44" s="1">
        <f t="shared" si="2"/>
        <v>0.28949999999999998</v>
      </c>
      <c r="J44" s="1">
        <f t="shared" si="3"/>
        <v>2.1413935698951558E-2</v>
      </c>
      <c r="K44" s="10">
        <f t="shared" si="12"/>
        <v>270855458.26390481</v>
      </c>
      <c r="L44" s="7">
        <f t="shared" si="13"/>
        <v>5601505.26390481</v>
      </c>
      <c r="M44" s="11">
        <f t="shared" si="7"/>
        <v>230945537.59333348</v>
      </c>
      <c r="N44" s="11">
        <f t="shared" si="5"/>
        <v>496199490.59333348</v>
      </c>
    </row>
    <row r="45" spans="2:19" x14ac:dyDescent="0.25">
      <c r="B45" s="20">
        <v>39</v>
      </c>
      <c r="C45" s="5">
        <v>43647</v>
      </c>
      <c r="D45" s="5">
        <v>43677</v>
      </c>
      <c r="E45" s="6">
        <v>265253953</v>
      </c>
      <c r="F45" s="2">
        <f t="shared" si="0"/>
        <v>31</v>
      </c>
      <c r="G45" s="9">
        <f t="shared" si="1"/>
        <v>8.4931506849315067E-2</v>
      </c>
      <c r="H45" s="19">
        <v>0.1928</v>
      </c>
      <c r="I45" s="1">
        <f t="shared" si="2"/>
        <v>0.28920000000000001</v>
      </c>
      <c r="J45" s="1">
        <f t="shared" si="3"/>
        <v>2.1394131067975497E-2</v>
      </c>
      <c r="K45" s="10">
        <f t="shared" si="12"/>
        <v>271038842.4216308</v>
      </c>
      <c r="L45" s="7">
        <f t="shared" si="13"/>
        <v>5784889.4216307998</v>
      </c>
      <c r="M45" s="11">
        <f t="shared" si="7"/>
        <v>236730427.01496428</v>
      </c>
      <c r="N45" s="11">
        <f t="shared" si="5"/>
        <v>501984380.01496428</v>
      </c>
      <c r="P45" s="88"/>
      <c r="Q45" s="92"/>
    </row>
    <row r="46" spans="2:19" x14ac:dyDescent="0.25">
      <c r="B46" s="20">
        <v>40</v>
      </c>
      <c r="C46" s="5">
        <v>43678</v>
      </c>
      <c r="D46" s="5">
        <v>43708</v>
      </c>
      <c r="E46" s="6">
        <v>265253953</v>
      </c>
      <c r="F46" s="2">
        <f t="shared" si="0"/>
        <v>31</v>
      </c>
      <c r="G46" s="9">
        <f t="shared" si="1"/>
        <v>8.4931506849315067E-2</v>
      </c>
      <c r="H46" s="1">
        <v>0.19320000000000001</v>
      </c>
      <c r="I46" s="1">
        <f t="shared" si="2"/>
        <v>0.2898</v>
      </c>
      <c r="J46" s="1">
        <f t="shared" si="3"/>
        <v>2.1433736106823309E-2</v>
      </c>
      <c r="K46" s="55">
        <f>-FV(I46,G46,,E46)</f>
        <v>271049553.63957906</v>
      </c>
      <c r="L46" s="7">
        <f>K46-E46</f>
        <v>5795600.6395790577</v>
      </c>
      <c r="M46" s="11">
        <f t="shared" si="7"/>
        <v>242526027.65454334</v>
      </c>
      <c r="N46" s="11">
        <f t="shared" si="5"/>
        <v>507779980.65454334</v>
      </c>
    </row>
    <row r="47" spans="2:19" x14ac:dyDescent="0.25">
      <c r="B47" s="20">
        <v>41</v>
      </c>
      <c r="C47" s="59">
        <v>43709</v>
      </c>
      <c r="D47" s="59">
        <v>43738</v>
      </c>
      <c r="E47" s="6">
        <v>265253953</v>
      </c>
      <c r="F47" s="61">
        <f t="shared" si="0"/>
        <v>30</v>
      </c>
      <c r="G47" s="62">
        <f t="shared" si="1"/>
        <v>8.2191780821917804E-2</v>
      </c>
      <c r="H47" s="63">
        <v>0.19320000000000001</v>
      </c>
      <c r="I47" s="63">
        <f t="shared" ref="I47:I60" si="14">+H47*1.5</f>
        <v>0.2898</v>
      </c>
      <c r="J47" s="64">
        <f t="shared" si="3"/>
        <v>2.1433736106823309E-2</v>
      </c>
      <c r="K47" s="65">
        <f t="shared" ref="K47:K60" si="15">-FV(I47,G47,,E47)</f>
        <v>270860636.949296</v>
      </c>
      <c r="L47" s="60">
        <f t="shared" ref="L47:L60" si="16">K47-E47</f>
        <v>5606683.9492959976</v>
      </c>
      <c r="M47" s="66">
        <f t="shared" si="7"/>
        <v>248132711.60383934</v>
      </c>
      <c r="N47" s="66">
        <f t="shared" si="5"/>
        <v>513386664.60383934</v>
      </c>
    </row>
    <row r="48" spans="2:19" x14ac:dyDescent="0.25">
      <c r="B48" s="20">
        <v>42</v>
      </c>
      <c r="C48" s="59">
        <v>43739</v>
      </c>
      <c r="D48" s="59">
        <v>43769</v>
      </c>
      <c r="E48" s="6">
        <v>265253953</v>
      </c>
      <c r="F48" s="61">
        <f t="shared" si="0"/>
        <v>31</v>
      </c>
      <c r="G48" s="62">
        <f t="shared" si="1"/>
        <v>8.4931506849315067E-2</v>
      </c>
      <c r="H48" s="63">
        <v>0.191</v>
      </c>
      <c r="I48" s="63">
        <f t="shared" si="14"/>
        <v>0.28649999999999998</v>
      </c>
      <c r="J48" s="64">
        <f t="shared" si="3"/>
        <v>2.1215699038257929E-2</v>
      </c>
      <c r="K48" s="65">
        <f t="shared" si="15"/>
        <v>270990585.4194296</v>
      </c>
      <c r="L48" s="60">
        <f t="shared" si="16"/>
        <v>5736632.4194296002</v>
      </c>
      <c r="M48" s="66">
        <f t="shared" si="7"/>
        <v>253869344.02326894</v>
      </c>
      <c r="N48" s="66">
        <f t="shared" si="5"/>
        <v>519123297.02326894</v>
      </c>
    </row>
    <row r="49" spans="2:16" x14ac:dyDescent="0.25">
      <c r="B49" s="20">
        <v>43</v>
      </c>
      <c r="C49" s="59">
        <v>43770</v>
      </c>
      <c r="D49" s="59">
        <v>43799</v>
      </c>
      <c r="E49" s="6">
        <v>265253953</v>
      </c>
      <c r="F49" s="61">
        <f t="shared" si="0"/>
        <v>30</v>
      </c>
      <c r="G49" s="62">
        <f t="shared" si="1"/>
        <v>8.2191780821917804E-2</v>
      </c>
      <c r="H49" s="63">
        <v>0.1903</v>
      </c>
      <c r="I49" s="63">
        <f t="shared" si="14"/>
        <v>0.28544999999999998</v>
      </c>
      <c r="J49" s="64">
        <f t="shared" si="3"/>
        <v>2.1146216086632474E-2</v>
      </c>
      <c r="K49" s="65">
        <f t="shared" si="15"/>
        <v>270785437.5690015</v>
      </c>
      <c r="L49" s="60">
        <f t="shared" si="16"/>
        <v>5531484.5690014958</v>
      </c>
      <c r="M49" s="66">
        <f>+M48+L49</f>
        <v>259400828.59227043</v>
      </c>
      <c r="N49" s="66">
        <f t="shared" si="5"/>
        <v>524654781.59227043</v>
      </c>
      <c r="O49" s="44"/>
    </row>
    <row r="50" spans="2:16" x14ac:dyDescent="0.25">
      <c r="B50" s="129">
        <v>44</v>
      </c>
      <c r="C50" s="79">
        <v>43800</v>
      </c>
      <c r="D50" s="79">
        <v>43817</v>
      </c>
      <c r="E50" s="12">
        <v>265253953</v>
      </c>
      <c r="F50" s="80">
        <f t="shared" si="0"/>
        <v>18</v>
      </c>
      <c r="G50" s="81">
        <f t="shared" si="1"/>
        <v>4.9315068493150684E-2</v>
      </c>
      <c r="H50" s="82">
        <v>0.18909999999999999</v>
      </c>
      <c r="I50" s="82">
        <f t="shared" si="14"/>
        <v>0.28364999999999996</v>
      </c>
      <c r="J50" s="83">
        <f t="shared" si="3"/>
        <v>2.102698132372427E-2</v>
      </c>
      <c r="K50" s="84">
        <f t="shared" si="15"/>
        <v>268540576.87597328</v>
      </c>
      <c r="L50" s="85">
        <f t="shared" si="16"/>
        <v>3286623.8759732842</v>
      </c>
      <c r="M50" s="86">
        <f>+M49+L50</f>
        <v>262687452.46824372</v>
      </c>
      <c r="N50" s="86">
        <f t="shared" si="5"/>
        <v>527941405.46824372</v>
      </c>
      <c r="O50" s="44"/>
    </row>
    <row r="51" spans="2:16" x14ac:dyDescent="0.25">
      <c r="B51" s="130"/>
      <c r="C51" s="59">
        <v>43818</v>
      </c>
      <c r="D51" s="59">
        <v>43830</v>
      </c>
      <c r="E51" s="103">
        <v>38488898</v>
      </c>
      <c r="F51" s="61">
        <f t="shared" ref="F51" si="17">D51-C51+1</f>
        <v>13</v>
      </c>
      <c r="G51" s="62">
        <f t="shared" ref="G51" si="18">F51/365</f>
        <v>3.5616438356164383E-2</v>
      </c>
      <c r="H51" s="63">
        <v>0.18909999999999999</v>
      </c>
      <c r="I51" s="63">
        <f t="shared" ref="I51" si="19">+H51*1.5</f>
        <v>0.28364999999999996</v>
      </c>
      <c r="J51" s="64">
        <f t="shared" ref="J51" si="20">((1+I51)^1)^(1/12)-1</f>
        <v>2.102698132372427E-2</v>
      </c>
      <c r="K51" s="65">
        <f t="shared" ref="K51" si="21">-FV(I51,G51,,E51)</f>
        <v>38832733.225188568</v>
      </c>
      <c r="L51" s="60">
        <f t="shared" ref="L51" si="22">K51-E51</f>
        <v>343835.22518856823</v>
      </c>
      <c r="M51" s="66">
        <f>+L51</f>
        <v>343835.22518856823</v>
      </c>
      <c r="N51" s="66">
        <f t="shared" ref="N51" si="23">+E51+M51</f>
        <v>38832733.225188568</v>
      </c>
      <c r="O51" s="44"/>
    </row>
    <row r="52" spans="2:16" x14ac:dyDescent="0.25">
      <c r="B52" s="20">
        <v>45</v>
      </c>
      <c r="C52" s="59">
        <v>43831</v>
      </c>
      <c r="D52" s="59">
        <v>43861</v>
      </c>
      <c r="E52" s="103">
        <v>38488898</v>
      </c>
      <c r="F52" s="61">
        <f t="shared" si="0"/>
        <v>31</v>
      </c>
      <c r="G52" s="62">
        <f t="shared" si="1"/>
        <v>8.4931506849315067E-2</v>
      </c>
      <c r="H52" s="63">
        <v>0.18770000000000001</v>
      </c>
      <c r="I52" s="63">
        <f t="shared" si="14"/>
        <v>0.28155000000000002</v>
      </c>
      <c r="J52" s="64">
        <f t="shared" si="3"/>
        <v>2.0887680238021122E-2</v>
      </c>
      <c r="K52" s="65">
        <f t="shared" si="15"/>
        <v>39308422.897329159</v>
      </c>
      <c r="L52" s="60">
        <f t="shared" si="16"/>
        <v>819524.89732915908</v>
      </c>
      <c r="M52" s="66">
        <f>+M51+L52</f>
        <v>1163360.1225177273</v>
      </c>
      <c r="N52" s="66">
        <f t="shared" si="5"/>
        <v>39652258.122517727</v>
      </c>
      <c r="O52" s="23"/>
    </row>
    <row r="53" spans="2:16" x14ac:dyDescent="0.25">
      <c r="B53" s="20">
        <v>46</v>
      </c>
      <c r="C53" s="59">
        <v>43862</v>
      </c>
      <c r="D53" s="59">
        <v>43890</v>
      </c>
      <c r="E53" s="103">
        <v>38488898</v>
      </c>
      <c r="F53" s="61">
        <f t="shared" si="0"/>
        <v>29</v>
      </c>
      <c r="G53" s="62">
        <f t="shared" si="1"/>
        <v>7.9452054794520555E-2</v>
      </c>
      <c r="H53" s="63">
        <v>0.19059999999999999</v>
      </c>
      <c r="I53" s="63">
        <f t="shared" si="14"/>
        <v>0.28589999999999999</v>
      </c>
      <c r="J53" s="64">
        <f t="shared" si="3"/>
        <v>2.1176000862688671E-2</v>
      </c>
      <c r="K53" s="65">
        <f t="shared" si="15"/>
        <v>39265597.718026966</v>
      </c>
      <c r="L53" s="60">
        <f t="shared" si="16"/>
        <v>776699.71802696586</v>
      </c>
      <c r="M53" s="66">
        <f t="shared" ref="M53:M60" si="24">+M52+L53</f>
        <v>1940059.8405446932</v>
      </c>
      <c r="N53" s="66">
        <f t="shared" si="5"/>
        <v>40428957.840544693</v>
      </c>
      <c r="P53" s="18"/>
    </row>
    <row r="54" spans="2:16" x14ac:dyDescent="0.25">
      <c r="B54" s="20">
        <v>47</v>
      </c>
      <c r="C54" s="59">
        <v>43891</v>
      </c>
      <c r="D54" s="59">
        <v>43921</v>
      </c>
      <c r="E54" s="103">
        <v>38488898</v>
      </c>
      <c r="F54" s="61">
        <f t="shared" si="0"/>
        <v>31</v>
      </c>
      <c r="G54" s="62">
        <f t="shared" si="1"/>
        <v>8.4931506849315067E-2</v>
      </c>
      <c r="H54" s="63">
        <v>0.1895</v>
      </c>
      <c r="I54" s="63">
        <f t="shared" si="14"/>
        <v>0.28425</v>
      </c>
      <c r="J54" s="64">
        <f t="shared" si="3"/>
        <v>2.1066743264638976E-2</v>
      </c>
      <c r="K54" s="65">
        <f t="shared" si="15"/>
        <v>39315449.807205789</v>
      </c>
      <c r="L54" s="60">
        <f t="shared" si="16"/>
        <v>826551.80720578879</v>
      </c>
      <c r="M54" s="66">
        <f t="shared" si="24"/>
        <v>2766611.647750482</v>
      </c>
      <c r="N54" s="66">
        <f t="shared" si="5"/>
        <v>41255509.647750482</v>
      </c>
      <c r="P54" s="18"/>
    </row>
    <row r="55" spans="2:16" x14ac:dyDescent="0.25">
      <c r="B55" s="20">
        <v>48</v>
      </c>
      <c r="C55" s="59">
        <v>43922</v>
      </c>
      <c r="D55" s="59">
        <v>43951</v>
      </c>
      <c r="E55" s="103">
        <v>38488898</v>
      </c>
      <c r="F55" s="61">
        <f t="shared" si="0"/>
        <v>30</v>
      </c>
      <c r="G55" s="62">
        <f t="shared" si="1"/>
        <v>8.2191780821917804E-2</v>
      </c>
      <c r="H55" s="63">
        <v>0.18690000000000001</v>
      </c>
      <c r="I55" s="63">
        <f t="shared" si="14"/>
        <v>0.28034999999999999</v>
      </c>
      <c r="J55" s="64">
        <f t="shared" si="3"/>
        <v>2.0807985643612081E-2</v>
      </c>
      <c r="K55" s="65">
        <f t="shared" si="15"/>
        <v>39278691.732581183</v>
      </c>
      <c r="L55" s="60">
        <f t="shared" si="16"/>
        <v>789793.73258118331</v>
      </c>
      <c r="M55" s="66">
        <f t="shared" si="24"/>
        <v>3556405.3803316653</v>
      </c>
      <c r="N55" s="66">
        <f t="shared" si="5"/>
        <v>42045303.380331665</v>
      </c>
      <c r="P55" s="18"/>
    </row>
    <row r="56" spans="2:16" x14ac:dyDescent="0.25">
      <c r="B56" s="20">
        <v>49</v>
      </c>
      <c r="C56" s="59">
        <v>43952</v>
      </c>
      <c r="D56" s="59">
        <v>43982</v>
      </c>
      <c r="E56" s="103">
        <v>38488898</v>
      </c>
      <c r="F56" s="61">
        <f t="shared" si="0"/>
        <v>31</v>
      </c>
      <c r="G56" s="62">
        <f t="shared" si="1"/>
        <v>8.4931506849315067E-2</v>
      </c>
      <c r="H56" s="63">
        <v>0.18190000000000001</v>
      </c>
      <c r="I56" s="63">
        <f t="shared" si="14"/>
        <v>0.27285000000000004</v>
      </c>
      <c r="J56" s="64">
        <f t="shared" si="3"/>
        <v>2.0308337615317473E-2</v>
      </c>
      <c r="K56" s="65">
        <f t="shared" si="15"/>
        <v>39285688.112429112</v>
      </c>
      <c r="L56" s="60">
        <f t="shared" si="16"/>
        <v>796790.1124291122</v>
      </c>
      <c r="M56" s="66">
        <f t="shared" si="24"/>
        <v>4353195.4927607775</v>
      </c>
      <c r="N56" s="66">
        <f t="shared" si="5"/>
        <v>42842093.492760777</v>
      </c>
      <c r="P56" s="44"/>
    </row>
    <row r="57" spans="2:16" x14ac:dyDescent="0.25">
      <c r="B57" s="20">
        <v>50</v>
      </c>
      <c r="C57" s="59">
        <v>43983</v>
      </c>
      <c r="D57" s="59">
        <v>44012</v>
      </c>
      <c r="E57" s="103">
        <v>38488898</v>
      </c>
      <c r="F57" s="61">
        <f t="shared" si="0"/>
        <v>30</v>
      </c>
      <c r="G57" s="62">
        <f t="shared" si="1"/>
        <v>8.2191780821917804E-2</v>
      </c>
      <c r="H57" s="63">
        <v>0.1812</v>
      </c>
      <c r="I57" s="63">
        <f t="shared" si="14"/>
        <v>0.27179999999999999</v>
      </c>
      <c r="J57" s="64">
        <f t="shared" si="3"/>
        <v>2.0238171647650516E-2</v>
      </c>
      <c r="K57" s="65">
        <f t="shared" si="15"/>
        <v>39257066.670409396</v>
      </c>
      <c r="L57" s="60">
        <f t="shared" si="16"/>
        <v>768168.67040939629</v>
      </c>
      <c r="M57" s="66">
        <f t="shared" si="24"/>
        <v>5121364.1631701738</v>
      </c>
      <c r="N57" s="66">
        <f t="shared" si="5"/>
        <v>43610262.163170174</v>
      </c>
    </row>
    <row r="58" spans="2:16" x14ac:dyDescent="0.25">
      <c r="B58" s="20">
        <v>51</v>
      </c>
      <c r="C58" s="59">
        <v>44013</v>
      </c>
      <c r="D58" s="59">
        <v>44043</v>
      </c>
      <c r="E58" s="103">
        <v>38488898</v>
      </c>
      <c r="F58" s="61">
        <f t="shared" si="0"/>
        <v>31</v>
      </c>
      <c r="G58" s="62">
        <f t="shared" si="1"/>
        <v>8.4931506849315067E-2</v>
      </c>
      <c r="H58" s="63">
        <v>0.1812</v>
      </c>
      <c r="I58" s="63">
        <f t="shared" si="14"/>
        <v>0.27179999999999999</v>
      </c>
      <c r="J58" s="64">
        <f t="shared" si="3"/>
        <v>2.0238171647650516E-2</v>
      </c>
      <c r="K58" s="65">
        <f t="shared" si="15"/>
        <v>39282934.649480127</v>
      </c>
      <c r="L58" s="60">
        <f t="shared" si="16"/>
        <v>794036.6494801268</v>
      </c>
      <c r="M58" s="66">
        <f t="shared" si="24"/>
        <v>5915400.8126503006</v>
      </c>
      <c r="N58" s="66">
        <f t="shared" si="5"/>
        <v>44404298.812650301</v>
      </c>
    </row>
    <row r="59" spans="2:16" x14ac:dyDescent="0.25">
      <c r="B59" s="20">
        <v>52</v>
      </c>
      <c r="C59" s="59">
        <v>44044</v>
      </c>
      <c r="D59" s="59">
        <v>44074</v>
      </c>
      <c r="E59" s="103">
        <v>38488898</v>
      </c>
      <c r="F59" s="61">
        <f t="shared" si="0"/>
        <v>31</v>
      </c>
      <c r="G59" s="62">
        <f t="shared" si="1"/>
        <v>8.4931506849315067E-2</v>
      </c>
      <c r="H59" s="63">
        <v>0.18290000000000001</v>
      </c>
      <c r="I59" s="63">
        <f t="shared" si="14"/>
        <v>0.27434999999999998</v>
      </c>
      <c r="J59" s="64">
        <f t="shared" si="3"/>
        <v>2.040848272831397E-2</v>
      </c>
      <c r="K59" s="65">
        <f t="shared" si="15"/>
        <v>39289618.02758152</v>
      </c>
      <c r="L59" s="60">
        <f t="shared" si="16"/>
        <v>800720.02758152038</v>
      </c>
      <c r="M59" s="66">
        <f t="shared" si="24"/>
        <v>6716120.8402318209</v>
      </c>
      <c r="N59" s="66">
        <f>+E59+M59</f>
        <v>45205018.840231821</v>
      </c>
    </row>
    <row r="60" spans="2:16" x14ac:dyDescent="0.25">
      <c r="B60" s="20">
        <v>53</v>
      </c>
      <c r="C60" s="59">
        <v>44075</v>
      </c>
      <c r="D60" s="59">
        <v>44104</v>
      </c>
      <c r="E60" s="103">
        <v>38488898</v>
      </c>
      <c r="F60" s="61">
        <f t="shared" si="0"/>
        <v>30</v>
      </c>
      <c r="G60" s="62">
        <f t="shared" si="1"/>
        <v>8.2191780821917804E-2</v>
      </c>
      <c r="H60" s="63">
        <v>0.1835</v>
      </c>
      <c r="I60" s="63">
        <f t="shared" si="14"/>
        <v>0.27524999999999999</v>
      </c>
      <c r="J60" s="64">
        <f t="shared" si="3"/>
        <v>2.0468517942215714E-2</v>
      </c>
      <c r="K60" s="65">
        <f t="shared" si="15"/>
        <v>39265808.583253972</v>
      </c>
      <c r="L60" s="60">
        <f t="shared" si="16"/>
        <v>776910.58325397223</v>
      </c>
      <c r="M60" s="66">
        <f t="shared" si="24"/>
        <v>7493031.4234857932</v>
      </c>
      <c r="N60" s="66">
        <f t="shared" si="5"/>
        <v>45981929.423485793</v>
      </c>
    </row>
    <row r="61" spans="2:16" x14ac:dyDescent="0.25">
      <c r="B61" s="20">
        <v>54</v>
      </c>
      <c r="C61" s="59">
        <v>44105</v>
      </c>
      <c r="D61" s="59">
        <v>44135</v>
      </c>
      <c r="E61" s="103">
        <v>38488898</v>
      </c>
      <c r="F61" s="61">
        <f t="shared" ref="F61:F72" si="25">D61-C61+1</f>
        <v>31</v>
      </c>
      <c r="G61" s="62">
        <f t="shared" ref="G61:G72" si="26">F61/365</f>
        <v>8.4931506849315067E-2</v>
      </c>
      <c r="H61" s="63">
        <v>0.18090000000000001</v>
      </c>
      <c r="I61" s="63">
        <f t="shared" ref="I61:I72" si="27">+H61*1.5</f>
        <v>0.27134999999999998</v>
      </c>
      <c r="J61" s="64">
        <f t="shared" ref="J61:J72" si="28">((1+I61)^1)^(1/12)-1</f>
        <v>2.0208084261774895E-2</v>
      </c>
      <c r="K61" s="65">
        <f t="shared" ref="K61:K72" si="29">-FV(I61,G61,,E61)</f>
        <v>39281753.957088433</v>
      </c>
      <c r="L61" s="60">
        <f t="shared" ref="L61:L72" si="30">K61-E61</f>
        <v>792855.95708843321</v>
      </c>
      <c r="M61" s="66">
        <f t="shared" ref="M61:M72" si="31">+M60+L61</f>
        <v>8285887.3805742264</v>
      </c>
      <c r="N61" s="66">
        <f t="shared" ref="N61:N72" si="32">+E61+M61</f>
        <v>46774785.380574226</v>
      </c>
    </row>
    <row r="62" spans="2:16" x14ac:dyDescent="0.25">
      <c r="B62" s="20">
        <v>55</v>
      </c>
      <c r="C62" s="59">
        <v>44136</v>
      </c>
      <c r="D62" s="59">
        <v>44165</v>
      </c>
      <c r="E62" s="103">
        <v>38488898</v>
      </c>
      <c r="F62" s="61">
        <f t="shared" si="25"/>
        <v>30</v>
      </c>
      <c r="G62" s="62">
        <f t="shared" si="26"/>
        <v>8.2191780821917804E-2</v>
      </c>
      <c r="H62" s="63">
        <v>0.1784</v>
      </c>
      <c r="I62" s="63">
        <f t="shared" si="27"/>
        <v>0.2676</v>
      </c>
      <c r="J62" s="64">
        <f t="shared" si="28"/>
        <v>1.9956975716262315E-2</v>
      </c>
      <c r="K62" s="65">
        <f t="shared" si="29"/>
        <v>39246394.917381249</v>
      </c>
      <c r="L62" s="60">
        <f t="shared" si="30"/>
        <v>757496.91738124937</v>
      </c>
      <c r="M62" s="66">
        <f t="shared" si="31"/>
        <v>9043384.2979554757</v>
      </c>
      <c r="N62" s="66">
        <f t="shared" si="32"/>
        <v>47532282.297955476</v>
      </c>
    </row>
    <row r="63" spans="2:16" x14ac:dyDescent="0.25">
      <c r="B63" s="20">
        <v>56</v>
      </c>
      <c r="C63" s="59">
        <v>44166</v>
      </c>
      <c r="D63" s="59">
        <v>44196</v>
      </c>
      <c r="E63" s="103">
        <v>38488898</v>
      </c>
      <c r="F63" s="61">
        <f t="shared" si="25"/>
        <v>31</v>
      </c>
      <c r="G63" s="62">
        <f t="shared" si="26"/>
        <v>8.4931506849315067E-2</v>
      </c>
      <c r="H63" s="63">
        <v>0.17460000000000001</v>
      </c>
      <c r="I63" s="63">
        <f t="shared" si="27"/>
        <v>0.26190000000000002</v>
      </c>
      <c r="J63" s="64">
        <f t="shared" si="28"/>
        <v>1.9573983490916769E-2</v>
      </c>
      <c r="K63" s="65">
        <f t="shared" si="29"/>
        <v>39256870.662671156</v>
      </c>
      <c r="L63" s="60">
        <f t="shared" si="30"/>
        <v>767972.66267115623</v>
      </c>
      <c r="M63" s="66">
        <f t="shared" si="31"/>
        <v>9811356.960626632</v>
      </c>
      <c r="N63" s="66">
        <f t="shared" si="32"/>
        <v>48300254.960626632</v>
      </c>
    </row>
    <row r="64" spans="2:16" x14ac:dyDescent="0.25">
      <c r="B64" s="20">
        <v>57</v>
      </c>
      <c r="C64" s="59">
        <v>44197</v>
      </c>
      <c r="D64" s="59">
        <v>44227</v>
      </c>
      <c r="E64" s="103">
        <v>38488898</v>
      </c>
      <c r="F64" s="61">
        <f t="shared" si="25"/>
        <v>31</v>
      </c>
      <c r="G64" s="62">
        <f t="shared" si="26"/>
        <v>8.4931506849315067E-2</v>
      </c>
      <c r="H64" s="63">
        <v>0.17319999999999999</v>
      </c>
      <c r="I64" s="63">
        <f t="shared" si="27"/>
        <v>0.25979999999999998</v>
      </c>
      <c r="J64" s="64">
        <f t="shared" si="28"/>
        <v>1.9432481245112987E-2</v>
      </c>
      <c r="K64" s="65">
        <f t="shared" si="29"/>
        <v>39251317.891684592</v>
      </c>
      <c r="L64" s="60">
        <f t="shared" si="30"/>
        <v>762419.89168459177</v>
      </c>
      <c r="M64" s="66">
        <f t="shared" si="31"/>
        <v>10573776.852311224</v>
      </c>
      <c r="N64" s="66">
        <f t="shared" si="32"/>
        <v>49062674.852311224</v>
      </c>
    </row>
    <row r="65" spans="2:14" x14ac:dyDescent="0.25">
      <c r="B65" s="20">
        <v>58</v>
      </c>
      <c r="C65" s="59">
        <v>44228</v>
      </c>
      <c r="D65" s="59">
        <v>44255</v>
      </c>
      <c r="E65" s="103">
        <v>38488898</v>
      </c>
      <c r="F65" s="61">
        <f t="shared" si="25"/>
        <v>28</v>
      </c>
      <c r="G65" s="62">
        <f t="shared" si="26"/>
        <v>7.6712328767123292E-2</v>
      </c>
      <c r="H65" s="63">
        <v>0.1754</v>
      </c>
      <c r="I65" s="63">
        <f t="shared" si="27"/>
        <v>0.2631</v>
      </c>
      <c r="J65" s="64">
        <f t="shared" si="28"/>
        <v>1.9654745030757592E-2</v>
      </c>
      <c r="K65" s="65">
        <f t="shared" si="29"/>
        <v>39184742.899209104</v>
      </c>
      <c r="L65" s="60">
        <f t="shared" si="30"/>
        <v>695844.89920910448</v>
      </c>
      <c r="M65" s="66">
        <f t="shared" si="31"/>
        <v>11269621.751520328</v>
      </c>
      <c r="N65" s="66">
        <f t="shared" si="32"/>
        <v>49758519.751520328</v>
      </c>
    </row>
    <row r="66" spans="2:14" x14ac:dyDescent="0.25">
      <c r="B66" s="20">
        <v>59</v>
      </c>
      <c r="C66" s="59">
        <v>44256</v>
      </c>
      <c r="D66" s="59">
        <v>44286</v>
      </c>
      <c r="E66" s="103">
        <v>38488898</v>
      </c>
      <c r="F66" s="61">
        <f t="shared" si="25"/>
        <v>31</v>
      </c>
      <c r="G66" s="62">
        <f t="shared" si="26"/>
        <v>8.4931506849315067E-2</v>
      </c>
      <c r="H66" s="63">
        <v>0.1741</v>
      </c>
      <c r="I66" s="63">
        <f t="shared" si="27"/>
        <v>0.26114999999999999</v>
      </c>
      <c r="J66" s="64">
        <f t="shared" si="28"/>
        <v>1.9523471771100809E-2</v>
      </c>
      <c r="K66" s="65">
        <f t="shared" si="29"/>
        <v>39254888.501534976</v>
      </c>
      <c r="L66" s="60">
        <f t="shared" si="30"/>
        <v>765990.50153497607</v>
      </c>
      <c r="M66" s="66">
        <f t="shared" si="31"/>
        <v>12035612.253055304</v>
      </c>
      <c r="N66" s="66">
        <f t="shared" si="32"/>
        <v>50524510.253055304</v>
      </c>
    </row>
    <row r="67" spans="2:14" x14ac:dyDescent="0.25">
      <c r="B67" s="20">
        <v>60</v>
      </c>
      <c r="C67" s="59">
        <v>44287</v>
      </c>
      <c r="D67" s="59">
        <v>44316</v>
      </c>
      <c r="E67" s="103">
        <v>38488898</v>
      </c>
      <c r="F67" s="61">
        <f t="shared" si="25"/>
        <v>30</v>
      </c>
      <c r="G67" s="62">
        <f t="shared" si="26"/>
        <v>8.2191780821917804E-2</v>
      </c>
      <c r="H67" s="63">
        <v>0.1731</v>
      </c>
      <c r="I67" s="63">
        <f t="shared" si="27"/>
        <v>0.25964999999999999</v>
      </c>
      <c r="J67" s="64">
        <f t="shared" si="28"/>
        <v>1.942236567004052E-2</v>
      </c>
      <c r="K67" s="65">
        <f t="shared" si="29"/>
        <v>39226105.656403832</v>
      </c>
      <c r="L67" s="60">
        <f t="shared" si="30"/>
        <v>737207.65640383214</v>
      </c>
      <c r="M67" s="66">
        <f t="shared" si="31"/>
        <v>12772819.909459136</v>
      </c>
      <c r="N67" s="66">
        <f t="shared" si="32"/>
        <v>51261717.909459136</v>
      </c>
    </row>
    <row r="68" spans="2:14" x14ac:dyDescent="0.25">
      <c r="B68" s="20">
        <v>61</v>
      </c>
      <c r="C68" s="59">
        <v>44317</v>
      </c>
      <c r="D68" s="59">
        <v>44347</v>
      </c>
      <c r="E68" s="103">
        <v>38488898</v>
      </c>
      <c r="F68" s="61">
        <f t="shared" si="25"/>
        <v>31</v>
      </c>
      <c r="G68" s="62">
        <f t="shared" si="26"/>
        <v>8.4931506849315067E-2</v>
      </c>
      <c r="H68" s="63">
        <v>0.17219999999999999</v>
      </c>
      <c r="I68" s="63">
        <f t="shared" si="27"/>
        <v>0.25829999999999997</v>
      </c>
      <c r="J68" s="64">
        <f t="shared" si="28"/>
        <v>1.9331275772907164E-2</v>
      </c>
      <c r="K68" s="65">
        <f t="shared" si="29"/>
        <v>39247346.438626654</v>
      </c>
      <c r="L68" s="60">
        <f t="shared" si="30"/>
        <v>758448.43862665445</v>
      </c>
      <c r="M68" s="66">
        <f t="shared" si="31"/>
        <v>13531268.348085791</v>
      </c>
      <c r="N68" s="66">
        <f t="shared" si="32"/>
        <v>52020166.348085791</v>
      </c>
    </row>
    <row r="69" spans="2:14" x14ac:dyDescent="0.25">
      <c r="B69" s="20">
        <v>62</v>
      </c>
      <c r="C69" s="59">
        <v>44348</v>
      </c>
      <c r="D69" s="59">
        <v>44377</v>
      </c>
      <c r="E69" s="103">
        <v>38488898</v>
      </c>
      <c r="F69" s="61">
        <f t="shared" si="25"/>
        <v>30</v>
      </c>
      <c r="G69" s="62">
        <f t="shared" si="26"/>
        <v>8.2191780821917804E-2</v>
      </c>
      <c r="H69" s="63">
        <v>0.1721</v>
      </c>
      <c r="I69" s="63">
        <f t="shared" si="27"/>
        <v>0.25814999999999999</v>
      </c>
      <c r="J69" s="64">
        <f t="shared" si="28"/>
        <v>1.9321149143988858E-2</v>
      </c>
      <c r="K69" s="65">
        <f t="shared" si="29"/>
        <v>39222264.319529235</v>
      </c>
      <c r="L69" s="60">
        <f t="shared" si="30"/>
        <v>733366.31952923536</v>
      </c>
      <c r="M69" s="66">
        <f t="shared" si="31"/>
        <v>14264634.667615026</v>
      </c>
      <c r="N69" s="66">
        <f t="shared" si="32"/>
        <v>52753532.667615026</v>
      </c>
    </row>
    <row r="70" spans="2:14" x14ac:dyDescent="0.25">
      <c r="B70" s="20">
        <v>63</v>
      </c>
      <c r="C70" s="59">
        <v>44378</v>
      </c>
      <c r="D70" s="59">
        <v>44408</v>
      </c>
      <c r="E70" s="103">
        <v>38488898</v>
      </c>
      <c r="F70" s="61">
        <f t="shared" si="25"/>
        <v>31</v>
      </c>
      <c r="G70" s="62">
        <f t="shared" si="26"/>
        <v>8.4931506849315067E-2</v>
      </c>
      <c r="H70" s="63">
        <v>0.17180000000000001</v>
      </c>
      <c r="I70" s="63">
        <f t="shared" si="27"/>
        <v>0.25770000000000004</v>
      </c>
      <c r="J70" s="64">
        <f t="shared" si="28"/>
        <v>1.9290762615578938E-2</v>
      </c>
      <c r="K70" s="65">
        <f t="shared" si="29"/>
        <v>39245756.644275084</v>
      </c>
      <c r="L70" s="60">
        <f t="shared" si="30"/>
        <v>756858.64427508414</v>
      </c>
      <c r="M70" s="66">
        <f t="shared" si="31"/>
        <v>15021493.31189011</v>
      </c>
      <c r="N70" s="66">
        <f t="shared" si="32"/>
        <v>53510391.31189011</v>
      </c>
    </row>
    <row r="71" spans="2:14" x14ac:dyDescent="0.25">
      <c r="B71" s="20">
        <v>64</v>
      </c>
      <c r="C71" s="59">
        <v>44409</v>
      </c>
      <c r="D71" s="59">
        <v>44439</v>
      </c>
      <c r="E71" s="103">
        <v>38488898</v>
      </c>
      <c r="F71" s="61">
        <f t="shared" si="25"/>
        <v>31</v>
      </c>
      <c r="G71" s="62">
        <f t="shared" si="26"/>
        <v>8.4931506849315067E-2</v>
      </c>
      <c r="H71" s="63">
        <v>0.1724</v>
      </c>
      <c r="I71" s="63">
        <f t="shared" si="27"/>
        <v>0.2586</v>
      </c>
      <c r="J71" s="64">
        <f t="shared" si="28"/>
        <v>1.9351525711433615E-2</v>
      </c>
      <c r="K71" s="65">
        <f t="shared" si="29"/>
        <v>39248141.075688131</v>
      </c>
      <c r="L71" s="60">
        <f t="shared" si="30"/>
        <v>759243.07568813115</v>
      </c>
      <c r="M71" s="66">
        <f t="shared" si="31"/>
        <v>15780736.387578242</v>
      </c>
      <c r="N71" s="66">
        <f t="shared" si="32"/>
        <v>54269634.387578242</v>
      </c>
    </row>
    <row r="72" spans="2:14" x14ac:dyDescent="0.25">
      <c r="B72" s="20">
        <v>65</v>
      </c>
      <c r="C72" s="59">
        <v>44440</v>
      </c>
      <c r="D72" s="59">
        <v>44467</v>
      </c>
      <c r="E72" s="103">
        <v>38488898</v>
      </c>
      <c r="F72" s="61">
        <f t="shared" si="25"/>
        <v>28</v>
      </c>
      <c r="G72" s="62">
        <f t="shared" si="26"/>
        <v>7.6712328767123292E-2</v>
      </c>
      <c r="H72" s="63">
        <v>0.17190000000000003</v>
      </c>
      <c r="I72" s="63">
        <f t="shared" si="27"/>
        <v>0.25785000000000002</v>
      </c>
      <c r="J72" s="64">
        <f t="shared" si="28"/>
        <v>1.9300892565577765E-2</v>
      </c>
      <c r="K72" s="65">
        <f t="shared" si="29"/>
        <v>39172224.797280975</v>
      </c>
      <c r="L72" s="60">
        <f t="shared" si="30"/>
        <v>683326.79728097469</v>
      </c>
      <c r="M72" s="66">
        <f t="shared" si="31"/>
        <v>16464063.184859216</v>
      </c>
      <c r="N72" s="120">
        <f t="shared" si="32"/>
        <v>54952961.184859216</v>
      </c>
    </row>
    <row r="73" spans="2:14" x14ac:dyDescent="0.25">
      <c r="B73" s="131"/>
      <c r="C73" s="132"/>
      <c r="D73" s="132"/>
      <c r="E73" s="133"/>
      <c r="F73" s="134"/>
      <c r="G73" s="135"/>
      <c r="H73" s="115"/>
      <c r="I73" s="115"/>
      <c r="J73" s="136"/>
      <c r="K73" s="117"/>
      <c r="L73" s="137"/>
      <c r="M73" s="138"/>
      <c r="N73" s="138"/>
    </row>
    <row r="74" spans="2:14" x14ac:dyDescent="0.25">
      <c r="B74" s="131"/>
      <c r="C74" s="132"/>
      <c r="D74" s="132"/>
      <c r="E74" s="133"/>
      <c r="F74" s="134"/>
      <c r="G74" s="135"/>
      <c r="H74" s="115"/>
      <c r="I74" s="115"/>
      <c r="J74" s="136"/>
      <c r="K74" s="117"/>
      <c r="L74" s="137"/>
      <c r="M74" s="138"/>
      <c r="N74" s="138"/>
    </row>
    <row r="75" spans="2:14" x14ac:dyDescent="0.25">
      <c r="B75" s="131"/>
      <c r="C75" s="132"/>
      <c r="D75" s="132"/>
      <c r="E75" s="133"/>
      <c r="F75" s="134"/>
      <c r="G75" s="135"/>
      <c r="H75" s="115"/>
      <c r="I75" s="115"/>
      <c r="J75" s="136"/>
      <c r="K75" s="117"/>
      <c r="L75" s="137"/>
      <c r="M75" s="138"/>
      <c r="N75" s="138"/>
    </row>
    <row r="76" spans="2:14" x14ac:dyDescent="0.25">
      <c r="B76" s="131"/>
      <c r="C76" s="132"/>
      <c r="D76" s="132"/>
      <c r="E76" s="133"/>
      <c r="F76" s="134"/>
      <c r="G76" s="135"/>
      <c r="H76" s="115"/>
      <c r="I76" s="115"/>
      <c r="J76" s="136"/>
      <c r="K76" s="117"/>
      <c r="L76" s="137"/>
      <c r="M76" s="138"/>
      <c r="N76" s="138"/>
    </row>
    <row r="77" spans="2:14" x14ac:dyDescent="0.25">
      <c r="B77" s="131"/>
      <c r="C77" s="132"/>
      <c r="D77" s="132"/>
      <c r="E77" s="133"/>
      <c r="F77" s="134"/>
      <c r="G77" s="135"/>
      <c r="H77" s="115"/>
      <c r="I77" s="115"/>
      <c r="J77" s="136"/>
      <c r="K77" s="117"/>
      <c r="L77" s="137"/>
      <c r="M77" s="138"/>
      <c r="N77" s="138"/>
    </row>
    <row r="78" spans="2:14" x14ac:dyDescent="0.25">
      <c r="B78" s="131"/>
      <c r="C78" s="132"/>
      <c r="D78" s="132"/>
      <c r="E78" s="133"/>
      <c r="F78" s="134"/>
      <c r="G78" s="135"/>
      <c r="H78" s="115"/>
      <c r="I78" s="115"/>
      <c r="J78" s="136"/>
      <c r="K78" s="117"/>
      <c r="L78" s="137"/>
      <c r="M78" s="138"/>
      <c r="N78" s="138"/>
    </row>
    <row r="79" spans="2:14" x14ac:dyDescent="0.25">
      <c r="B79" s="131"/>
      <c r="C79" s="132"/>
      <c r="D79" s="132"/>
      <c r="E79" s="133"/>
      <c r="F79" s="134"/>
      <c r="G79" s="135"/>
      <c r="H79" s="115"/>
      <c r="I79" s="115"/>
      <c r="J79" s="136"/>
      <c r="K79" s="117"/>
      <c r="L79" s="137"/>
      <c r="M79" s="138"/>
      <c r="N79" s="138"/>
    </row>
    <row r="80" spans="2:14" x14ac:dyDescent="0.25">
      <c r="B80" s="131"/>
      <c r="C80" s="132"/>
      <c r="D80" s="132"/>
      <c r="E80" s="133"/>
      <c r="F80" s="134"/>
      <c r="G80" s="135"/>
      <c r="H80" s="115"/>
      <c r="I80" s="115"/>
      <c r="J80" s="136"/>
      <c r="K80" s="117"/>
      <c r="L80" s="137"/>
      <c r="M80" s="138"/>
      <c r="N80" s="138"/>
    </row>
    <row r="81" spans="2:14" x14ac:dyDescent="0.25">
      <c r="B81" s="131"/>
      <c r="C81" s="132"/>
      <c r="D81" s="132"/>
      <c r="E81" s="133"/>
      <c r="F81" s="134"/>
      <c r="G81" s="135"/>
      <c r="H81" s="115"/>
      <c r="I81" s="115"/>
      <c r="J81" s="136"/>
      <c r="K81" s="117"/>
      <c r="L81" s="137"/>
      <c r="M81" s="138"/>
      <c r="N81" s="139"/>
    </row>
    <row r="82" spans="2:14" x14ac:dyDescent="0.25">
      <c r="B82" s="46"/>
      <c r="C82" s="112"/>
      <c r="D82" s="112"/>
      <c r="E82" s="48"/>
      <c r="F82" s="113"/>
      <c r="G82" s="114"/>
      <c r="H82" s="115"/>
      <c r="I82" s="115"/>
      <c r="J82" s="116"/>
      <c r="K82" s="117"/>
      <c r="L82" s="118"/>
      <c r="M82" s="119"/>
      <c r="N82" s="121"/>
    </row>
    <row r="86" spans="2:14" x14ac:dyDescent="0.25">
      <c r="D86" s="24"/>
    </row>
    <row r="88" spans="2:14" x14ac:dyDescent="0.25">
      <c r="D88" s="126" t="s">
        <v>47</v>
      </c>
      <c r="E88" s="126"/>
    </row>
    <row r="89" spans="2:14" ht="30" x14ac:dyDescent="0.25">
      <c r="D89" s="93" t="s">
        <v>49</v>
      </c>
      <c r="E89" s="96">
        <v>489452507</v>
      </c>
      <c r="H89" s="18"/>
      <c r="I89" s="18"/>
      <c r="L89" s="44"/>
    </row>
    <row r="90" spans="2:14" x14ac:dyDescent="0.25">
      <c r="D90" s="93" t="s">
        <v>48</v>
      </c>
      <c r="E90" s="106">
        <f>+N50</f>
        <v>527941405.46824372</v>
      </c>
      <c r="H90" s="18"/>
      <c r="L90" s="44"/>
    </row>
    <row r="91" spans="2:14" ht="29.25" x14ac:dyDescent="0.25">
      <c r="D91" s="95" t="s">
        <v>37</v>
      </c>
      <c r="E91" s="104">
        <f>+E90-E89</f>
        <v>38488898.468243718</v>
      </c>
      <c r="H91" s="44"/>
    </row>
    <row r="93" spans="2:14" x14ac:dyDescent="0.25">
      <c r="D93" s="126" t="s">
        <v>54</v>
      </c>
      <c r="E93" s="126"/>
    </row>
    <row r="94" spans="2:14" x14ac:dyDescent="0.25">
      <c r="D94" s="93" t="s">
        <v>2</v>
      </c>
      <c r="E94" s="105">
        <f>+E72</f>
        <v>38488898</v>
      </c>
    </row>
    <row r="95" spans="2:14" x14ac:dyDescent="0.25">
      <c r="D95" s="93" t="s">
        <v>10</v>
      </c>
      <c r="E95" s="97">
        <f>+M72</f>
        <v>16464063.184859216</v>
      </c>
    </row>
    <row r="96" spans="2:14" ht="29.25" x14ac:dyDescent="0.25">
      <c r="D96" s="107" t="s">
        <v>52</v>
      </c>
      <c r="E96" s="108">
        <f>+E95+E94</f>
        <v>54952961.184859216</v>
      </c>
    </row>
    <row r="97" spans="2:14" x14ac:dyDescent="0.25">
      <c r="D97" s="101"/>
      <c r="E97" s="101"/>
      <c r="N97" s="18"/>
    </row>
    <row r="98" spans="2:14" x14ac:dyDescent="0.25">
      <c r="D98" s="101"/>
      <c r="E98" s="101"/>
      <c r="N98" s="18"/>
    </row>
    <row r="99" spans="2:14" x14ac:dyDescent="0.25">
      <c r="D99" s="126" t="s">
        <v>57</v>
      </c>
      <c r="E99" s="126"/>
      <c r="N99" s="18"/>
    </row>
    <row r="100" spans="2:14" ht="15.75" x14ac:dyDescent="0.25">
      <c r="D100" s="110" t="s">
        <v>50</v>
      </c>
      <c r="E100" s="110" t="s">
        <v>51</v>
      </c>
      <c r="N100" s="18"/>
    </row>
    <row r="101" spans="2:14" ht="31.5" x14ac:dyDescent="0.25">
      <c r="D101" s="122" t="s">
        <v>55</v>
      </c>
      <c r="E101" s="109">
        <v>75233002</v>
      </c>
      <c r="N101" s="18"/>
    </row>
    <row r="102" spans="2:14" x14ac:dyDescent="0.25">
      <c r="D102" s="93" t="s">
        <v>53</v>
      </c>
      <c r="E102" s="106">
        <f>+N72</f>
        <v>54952961.184859216</v>
      </c>
      <c r="N102" s="18"/>
    </row>
    <row r="103" spans="2:14" ht="29.25" x14ac:dyDescent="0.25">
      <c r="D103" s="95" t="s">
        <v>56</v>
      </c>
      <c r="E103" s="104">
        <f>+E102-E101</f>
        <v>-20280040.815140784</v>
      </c>
      <c r="N103" s="18"/>
    </row>
    <row r="104" spans="2:14" x14ac:dyDescent="0.25">
      <c r="D104" s="101"/>
      <c r="E104" s="101"/>
      <c r="N104" s="18"/>
    </row>
    <row r="105" spans="2:14" x14ac:dyDescent="0.25">
      <c r="D105" s="101"/>
      <c r="E105" s="101"/>
      <c r="N105" s="18"/>
    </row>
    <row r="106" spans="2:14" x14ac:dyDescent="0.25">
      <c r="D106" s="101"/>
      <c r="E106" s="101"/>
      <c r="N106" s="18"/>
    </row>
    <row r="107" spans="2:14" ht="18.75" x14ac:dyDescent="0.3">
      <c r="B107" s="125" t="s">
        <v>46</v>
      </c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</row>
    <row r="109" spans="2:14" ht="38.25" x14ac:dyDescent="0.25">
      <c r="B109" s="8" t="s">
        <v>5</v>
      </c>
      <c r="C109" s="3" t="s">
        <v>0</v>
      </c>
      <c r="D109" s="3" t="s">
        <v>1</v>
      </c>
      <c r="E109" s="3" t="s">
        <v>2</v>
      </c>
      <c r="F109" s="3" t="s">
        <v>9</v>
      </c>
      <c r="G109" s="3" t="s">
        <v>3</v>
      </c>
      <c r="H109" s="3" t="s">
        <v>23</v>
      </c>
      <c r="I109" s="3" t="s">
        <v>24</v>
      </c>
      <c r="J109" s="3" t="s">
        <v>25</v>
      </c>
      <c r="K109" s="4" t="s">
        <v>4</v>
      </c>
      <c r="L109" s="3" t="s">
        <v>10</v>
      </c>
      <c r="M109" s="3" t="s">
        <v>8</v>
      </c>
      <c r="N109" s="3" t="s">
        <v>6</v>
      </c>
    </row>
    <row r="110" spans="2:14" x14ac:dyDescent="0.25">
      <c r="B110" s="20">
        <v>1</v>
      </c>
      <c r="C110" s="59">
        <v>43850</v>
      </c>
      <c r="D110" s="59">
        <v>43861</v>
      </c>
      <c r="E110" s="6">
        <v>17528000</v>
      </c>
      <c r="F110" s="61">
        <f t="shared" ref="F110:F111" si="33">D110-C110+1</f>
        <v>12</v>
      </c>
      <c r="G110" s="62">
        <f t="shared" ref="G110:G111" si="34">F110/365</f>
        <v>3.287671232876712E-2</v>
      </c>
      <c r="H110" s="63">
        <v>0.18770000000000001</v>
      </c>
      <c r="I110" s="63">
        <f t="shared" ref="I110:I111" si="35">+H110*1.5</f>
        <v>0.28155000000000002</v>
      </c>
      <c r="J110" s="64">
        <f t="shared" ref="J110:J111" si="36">((1+I110)^1)^(1/12)-1</f>
        <v>2.0887680238021122E-2</v>
      </c>
      <c r="K110" s="65">
        <f t="shared" ref="K110:K111" si="37">-FV(I110,G110,,E110)</f>
        <v>17671538.263207354</v>
      </c>
      <c r="L110" s="60">
        <f>K110-E110</f>
        <v>143538.26320735365</v>
      </c>
      <c r="M110" s="66">
        <f>+L110</f>
        <v>143538.26320735365</v>
      </c>
      <c r="N110" s="66">
        <f t="shared" ref="N110:N111" si="38">+E110+M110</f>
        <v>17671538.263207354</v>
      </c>
    </row>
    <row r="111" spans="2:14" ht="15.75" x14ac:dyDescent="0.25">
      <c r="B111" s="20">
        <v>2</v>
      </c>
      <c r="C111" s="59">
        <v>43862</v>
      </c>
      <c r="D111" s="59">
        <v>43865</v>
      </c>
      <c r="E111" s="6">
        <v>17528000</v>
      </c>
      <c r="F111" s="61">
        <f t="shared" si="33"/>
        <v>4</v>
      </c>
      <c r="G111" s="62">
        <f t="shared" si="34"/>
        <v>1.0958904109589041E-2</v>
      </c>
      <c r="H111" s="63">
        <v>0.19059999999999999</v>
      </c>
      <c r="I111" s="63">
        <f t="shared" si="35"/>
        <v>0.28589999999999999</v>
      </c>
      <c r="J111" s="64">
        <f t="shared" si="36"/>
        <v>2.1176000862688671E-2</v>
      </c>
      <c r="K111" s="65">
        <f t="shared" si="37"/>
        <v>17576368.761886273</v>
      </c>
      <c r="L111" s="60">
        <f t="shared" ref="L111" si="39">K111-E111</f>
        <v>48368.761886272579</v>
      </c>
      <c r="M111" s="102">
        <f>+M110+L111</f>
        <v>191907.02509362623</v>
      </c>
      <c r="N111" s="66">
        <f t="shared" si="38"/>
        <v>17719907.025093626</v>
      </c>
    </row>
    <row r="113" spans="4:13" x14ac:dyDescent="0.25">
      <c r="D113" s="140"/>
      <c r="E113" s="141"/>
    </row>
    <row r="114" spans="4:13" x14ac:dyDescent="0.25">
      <c r="D114" s="101"/>
      <c r="E114" s="101"/>
    </row>
    <row r="115" spans="4:13" x14ac:dyDescent="0.25">
      <c r="M115" s="18"/>
    </row>
  </sheetData>
  <mergeCells count="8">
    <mergeCell ref="B107:N107"/>
    <mergeCell ref="D99:E99"/>
    <mergeCell ref="B1:N1"/>
    <mergeCell ref="B2:N2"/>
    <mergeCell ref="B50:B51"/>
    <mergeCell ref="D88:E88"/>
    <mergeCell ref="D93:E93"/>
    <mergeCell ref="B4:N4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95"/>
  <sheetViews>
    <sheetView topLeftCell="B65" workbookViewId="0">
      <selection activeCell="L95" sqref="L95"/>
    </sheetView>
  </sheetViews>
  <sheetFormatPr baseColWidth="10" defaultColWidth="9.140625" defaultRowHeight="15" x14ac:dyDescent="0.25"/>
  <cols>
    <col min="1" max="1" width="16.7109375" bestFit="1" customWidth="1"/>
    <col min="2" max="2" width="10.28515625" customWidth="1"/>
    <col min="3" max="3" width="13.140625" customWidth="1"/>
    <col min="4" max="4" width="24" customWidth="1"/>
    <col min="5" max="5" width="17.42578125" bestFit="1" customWidth="1"/>
    <col min="6" max="6" width="11" customWidth="1"/>
    <col min="7" max="7" width="13" hidden="1" customWidth="1"/>
    <col min="8" max="8" width="10.7109375" customWidth="1"/>
    <col min="9" max="9" width="11" bestFit="1" customWidth="1"/>
    <col min="10" max="10" width="10.42578125" customWidth="1"/>
    <col min="11" max="11" width="20.5703125" customWidth="1"/>
    <col min="12" max="12" width="13.85546875" bestFit="1" customWidth="1"/>
    <col min="13" max="13" width="16.5703125" bestFit="1" customWidth="1"/>
    <col min="14" max="14" width="19.42578125" bestFit="1" customWidth="1"/>
    <col min="15" max="15" width="14.140625" bestFit="1" customWidth="1"/>
    <col min="16" max="16" width="32.42578125" bestFit="1" customWidth="1"/>
    <col min="17" max="17" width="16.7109375" bestFit="1" customWidth="1"/>
    <col min="18" max="18" width="13" bestFit="1" customWidth="1"/>
    <col min="19" max="19" width="19.140625" customWidth="1"/>
  </cols>
  <sheetData>
    <row r="1" spans="2:14" ht="18.75" x14ac:dyDescent="0.3">
      <c r="B1" s="123" t="s">
        <v>26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4" ht="18.75" x14ac:dyDescent="0.3">
      <c r="B2" s="123" t="s">
        <v>22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5" spans="2:14" ht="38.25" x14ac:dyDescent="0.25">
      <c r="B5" s="8" t="s">
        <v>5</v>
      </c>
      <c r="C5" s="3" t="s">
        <v>0</v>
      </c>
      <c r="D5" s="3" t="s">
        <v>1</v>
      </c>
      <c r="E5" s="3" t="s">
        <v>2</v>
      </c>
      <c r="F5" s="3" t="s">
        <v>9</v>
      </c>
      <c r="G5" s="3" t="s">
        <v>3</v>
      </c>
      <c r="H5" s="3" t="s">
        <v>23</v>
      </c>
      <c r="I5" s="3" t="s">
        <v>24</v>
      </c>
      <c r="J5" s="3" t="s">
        <v>25</v>
      </c>
      <c r="K5" s="4" t="s">
        <v>4</v>
      </c>
      <c r="L5" s="3" t="s">
        <v>10</v>
      </c>
      <c r="M5" s="3" t="s">
        <v>8</v>
      </c>
      <c r="N5" s="3" t="s">
        <v>6</v>
      </c>
    </row>
    <row r="6" spans="2:14" x14ac:dyDescent="0.25">
      <c r="B6" s="20">
        <v>1</v>
      </c>
      <c r="C6" s="35">
        <v>42491</v>
      </c>
      <c r="D6" s="35">
        <v>42521</v>
      </c>
      <c r="E6" s="6">
        <v>113608266</v>
      </c>
      <c r="F6" s="2">
        <f t="shared" ref="F6:F69" si="0">D6-C6+1</f>
        <v>31</v>
      </c>
      <c r="G6" s="9">
        <f t="shared" ref="G6:G69" si="1">F6/365</f>
        <v>8.4931506849315067E-2</v>
      </c>
      <c r="H6" s="1">
        <v>0.2054</v>
      </c>
      <c r="I6" s="1">
        <f t="shared" ref="I6:I45" si="2">H6*1.5</f>
        <v>0.30809999999999998</v>
      </c>
      <c r="J6" s="1">
        <f t="shared" ref="J6:J69" si="3">((1+I6)^1)^(1/12)-1</f>
        <v>2.2633649099822239E-2</v>
      </c>
      <c r="K6" s="10">
        <f t="shared" ref="K6:K7" si="4">-FV(I6,G6,,E6)</f>
        <v>116229514.18323457</v>
      </c>
      <c r="L6" s="7">
        <f t="shared" ref="L6:L7" si="5">K6-E6</f>
        <v>2621248.1832345724</v>
      </c>
      <c r="M6" s="11">
        <f>+L6</f>
        <v>2621248.1832345724</v>
      </c>
      <c r="N6" s="11">
        <f t="shared" ref="N6:N69" si="6">+E6+M6</f>
        <v>116229514.18323457</v>
      </c>
    </row>
    <row r="7" spans="2:14" x14ac:dyDescent="0.25">
      <c r="B7" s="20">
        <v>2</v>
      </c>
      <c r="C7" s="35">
        <v>42522</v>
      </c>
      <c r="D7" s="35">
        <v>42551</v>
      </c>
      <c r="E7" s="6">
        <v>113608266</v>
      </c>
      <c r="F7" s="2">
        <f t="shared" si="0"/>
        <v>30</v>
      </c>
      <c r="G7" s="9">
        <f t="shared" si="1"/>
        <v>8.2191780821917804E-2</v>
      </c>
      <c r="H7" s="1">
        <v>0.2054</v>
      </c>
      <c r="I7" s="1">
        <f t="shared" si="2"/>
        <v>0.30809999999999998</v>
      </c>
      <c r="J7" s="1">
        <f t="shared" si="3"/>
        <v>2.2633649099822239E-2</v>
      </c>
      <c r="K7" s="10">
        <f t="shared" si="4"/>
        <v>116144021.19318049</v>
      </c>
      <c r="L7" s="7">
        <f t="shared" si="5"/>
        <v>2535755.1931804866</v>
      </c>
      <c r="M7" s="11">
        <f t="shared" ref="M7:M47" si="7">+M6+L7</f>
        <v>5157003.376415059</v>
      </c>
      <c r="N7" s="11">
        <f t="shared" si="6"/>
        <v>118765269.37641506</v>
      </c>
    </row>
    <row r="8" spans="2:14" x14ac:dyDescent="0.25">
      <c r="B8" s="20">
        <v>3</v>
      </c>
      <c r="C8" s="35">
        <v>42552</v>
      </c>
      <c r="D8" s="35">
        <v>42582</v>
      </c>
      <c r="E8" s="6">
        <v>113608266</v>
      </c>
      <c r="F8" s="2">
        <f t="shared" si="0"/>
        <v>31</v>
      </c>
      <c r="G8" s="9">
        <f t="shared" si="1"/>
        <v>8.4931506849315067E-2</v>
      </c>
      <c r="H8" s="1">
        <v>0.21340000000000001</v>
      </c>
      <c r="I8" s="1">
        <f t="shared" si="2"/>
        <v>0.3201</v>
      </c>
      <c r="J8" s="1">
        <f t="shared" si="3"/>
        <v>2.3412151466478903E-2</v>
      </c>
      <c r="K8" s="10">
        <f>-FV(I8,G8,,E8)</f>
        <v>116319694.03681226</v>
      </c>
      <c r="L8" s="7">
        <f>K8-E8</f>
        <v>2711428.0368122607</v>
      </c>
      <c r="M8" s="11">
        <f t="shared" si="7"/>
        <v>7868431.4132273197</v>
      </c>
      <c r="N8" s="11">
        <f t="shared" si="6"/>
        <v>121476697.41322732</v>
      </c>
    </row>
    <row r="9" spans="2:14" x14ac:dyDescent="0.25">
      <c r="B9" s="20">
        <v>4</v>
      </c>
      <c r="C9" s="35">
        <v>42583</v>
      </c>
      <c r="D9" s="35">
        <v>42613</v>
      </c>
      <c r="E9" s="6">
        <v>113608266</v>
      </c>
      <c r="F9" s="2">
        <f t="shared" si="0"/>
        <v>31</v>
      </c>
      <c r="G9" s="9">
        <f t="shared" si="1"/>
        <v>8.4931506849315067E-2</v>
      </c>
      <c r="H9" s="1">
        <v>0.21340000000000001</v>
      </c>
      <c r="I9" s="1">
        <f t="shared" si="2"/>
        <v>0.3201</v>
      </c>
      <c r="J9" s="1">
        <f t="shared" si="3"/>
        <v>2.3412151466478903E-2</v>
      </c>
      <c r="K9" s="55">
        <f>-FV(I9,G9,,E9)</f>
        <v>116319694.03681226</v>
      </c>
      <c r="L9" s="7">
        <f t="shared" ref="L9" si="8">K9-E9</f>
        <v>2711428.0368122607</v>
      </c>
      <c r="M9" s="11">
        <f t="shared" si="7"/>
        <v>10579859.45003958</v>
      </c>
      <c r="N9" s="11">
        <f t="shared" si="6"/>
        <v>124188125.45003958</v>
      </c>
    </row>
    <row r="10" spans="2:14" x14ac:dyDescent="0.25">
      <c r="B10" s="20">
        <v>5</v>
      </c>
      <c r="C10" s="35">
        <v>42614</v>
      </c>
      <c r="D10" s="35">
        <v>42643</v>
      </c>
      <c r="E10" s="6">
        <v>113608266</v>
      </c>
      <c r="F10" s="2">
        <f t="shared" si="0"/>
        <v>30</v>
      </c>
      <c r="G10" s="9">
        <f t="shared" si="1"/>
        <v>8.2191780821917804E-2</v>
      </c>
      <c r="H10" s="1">
        <v>0.21340000000000001</v>
      </c>
      <c r="I10" s="1">
        <f t="shared" si="2"/>
        <v>0.3201</v>
      </c>
      <c r="J10" s="1">
        <f t="shared" si="3"/>
        <v>2.3412151466478903E-2</v>
      </c>
      <c r="K10" s="10">
        <f>-FV(I10,G10,,E10)</f>
        <v>116231226.73586303</v>
      </c>
      <c r="L10" s="7">
        <f>K10-E10</f>
        <v>2622960.73586303</v>
      </c>
      <c r="M10" s="11">
        <f t="shared" si="7"/>
        <v>13202820.18590261</v>
      </c>
      <c r="N10" s="11">
        <f t="shared" si="6"/>
        <v>126811086.18590261</v>
      </c>
    </row>
    <row r="11" spans="2:14" x14ac:dyDescent="0.25">
      <c r="B11" s="20">
        <v>6</v>
      </c>
      <c r="C11" s="35">
        <v>42644</v>
      </c>
      <c r="D11" s="35">
        <v>42674</v>
      </c>
      <c r="E11" s="6">
        <v>113608266</v>
      </c>
      <c r="F11" s="2">
        <f t="shared" si="0"/>
        <v>31</v>
      </c>
      <c r="G11" s="9">
        <f t="shared" si="1"/>
        <v>8.4931506849315067E-2</v>
      </c>
      <c r="H11" s="1">
        <v>0.21990000000000001</v>
      </c>
      <c r="I11" s="1">
        <f t="shared" si="2"/>
        <v>0.32985000000000003</v>
      </c>
      <c r="J11" s="1">
        <f t="shared" si="3"/>
        <v>2.4039922656450941E-2</v>
      </c>
      <c r="K11" s="10">
        <f t="shared" ref="K11:K12" si="9">-FV(I11,G11,,E11)</f>
        <v>116392414.50935112</v>
      </c>
      <c r="L11" s="7">
        <f t="shared" ref="L11:L12" si="10">K11-E11</f>
        <v>2784148.5093511194</v>
      </c>
      <c r="M11" s="11">
        <f t="shared" si="7"/>
        <v>15986968.69525373</v>
      </c>
      <c r="N11" s="11">
        <f t="shared" si="6"/>
        <v>129595234.69525373</v>
      </c>
    </row>
    <row r="12" spans="2:14" x14ac:dyDescent="0.25">
      <c r="B12" s="20">
        <v>7</v>
      </c>
      <c r="C12" s="35">
        <v>42675</v>
      </c>
      <c r="D12" s="35">
        <v>42704</v>
      </c>
      <c r="E12" s="6">
        <v>113608266</v>
      </c>
      <c r="F12" s="2">
        <f t="shared" si="0"/>
        <v>30</v>
      </c>
      <c r="G12" s="9">
        <f t="shared" si="1"/>
        <v>8.2191780821917804E-2</v>
      </c>
      <c r="H12" s="1">
        <v>0.21990000000000001</v>
      </c>
      <c r="I12" s="1">
        <f t="shared" si="2"/>
        <v>0.32985000000000003</v>
      </c>
      <c r="J12" s="1">
        <f t="shared" si="3"/>
        <v>2.4039922656450941E-2</v>
      </c>
      <c r="K12" s="10">
        <f t="shared" si="9"/>
        <v>116301547.15411866</v>
      </c>
      <c r="L12" s="7">
        <f t="shared" si="10"/>
        <v>2693281.1541186571</v>
      </c>
      <c r="M12" s="11">
        <f t="shared" si="7"/>
        <v>18680249.849372387</v>
      </c>
      <c r="N12" s="11">
        <f t="shared" si="6"/>
        <v>132288515.84937239</v>
      </c>
    </row>
    <row r="13" spans="2:14" x14ac:dyDescent="0.25">
      <c r="B13" s="20">
        <v>8</v>
      </c>
      <c r="C13" s="35">
        <v>42705</v>
      </c>
      <c r="D13" s="35">
        <v>42735</v>
      </c>
      <c r="E13" s="6">
        <v>113608266</v>
      </c>
      <c r="F13" s="2">
        <f t="shared" si="0"/>
        <v>31</v>
      </c>
      <c r="G13" s="9">
        <f t="shared" si="1"/>
        <v>8.4931506849315067E-2</v>
      </c>
      <c r="H13" s="1">
        <v>0.21990000000000001</v>
      </c>
      <c r="I13" s="1">
        <f t="shared" si="2"/>
        <v>0.32985000000000003</v>
      </c>
      <c r="J13" s="1">
        <f t="shared" si="3"/>
        <v>2.4039922656450941E-2</v>
      </c>
      <c r="K13" s="10">
        <f>-FV(I13,G13,,E13)</f>
        <v>116392414.50935112</v>
      </c>
      <c r="L13" s="7">
        <f>K13-E13</f>
        <v>2784148.5093511194</v>
      </c>
      <c r="M13" s="11">
        <f t="shared" si="7"/>
        <v>21464398.358723506</v>
      </c>
      <c r="N13" s="11">
        <f t="shared" si="6"/>
        <v>135072664.35872352</v>
      </c>
    </row>
    <row r="14" spans="2:14" x14ac:dyDescent="0.25">
      <c r="B14" s="20">
        <v>9</v>
      </c>
      <c r="C14" s="35">
        <v>42736</v>
      </c>
      <c r="D14" s="35">
        <v>42766</v>
      </c>
      <c r="E14" s="6">
        <v>113608266</v>
      </c>
      <c r="F14" s="2">
        <f t="shared" si="0"/>
        <v>31</v>
      </c>
      <c r="G14" s="9">
        <f t="shared" si="1"/>
        <v>8.4931506849315067E-2</v>
      </c>
      <c r="H14" s="1">
        <v>0.22339999999999999</v>
      </c>
      <c r="I14" s="1">
        <f t="shared" si="2"/>
        <v>0.33509999999999995</v>
      </c>
      <c r="J14" s="1">
        <f t="shared" si="3"/>
        <v>2.4376207843189057E-2</v>
      </c>
      <c r="K14" s="10">
        <f t="shared" ref="K14:K44" si="11">-FV(I14,G14,,E14)</f>
        <v>116431369.84668151</v>
      </c>
      <c r="L14" s="7">
        <f t="shared" ref="L14:L44" si="12">K14-E14</f>
        <v>2823103.8466815054</v>
      </c>
      <c r="M14" s="11">
        <f t="shared" si="7"/>
        <v>24287502.205405012</v>
      </c>
      <c r="N14" s="11">
        <f t="shared" si="6"/>
        <v>137895768.205405</v>
      </c>
    </row>
    <row r="15" spans="2:14" x14ac:dyDescent="0.25">
      <c r="B15" s="20">
        <v>10</v>
      </c>
      <c r="C15" s="35">
        <v>42767</v>
      </c>
      <c r="D15" s="35">
        <v>42794</v>
      </c>
      <c r="E15" s="6">
        <v>113608266</v>
      </c>
      <c r="F15" s="2">
        <f t="shared" si="0"/>
        <v>28</v>
      </c>
      <c r="G15" s="9">
        <f t="shared" si="1"/>
        <v>7.6712328767123292E-2</v>
      </c>
      <c r="H15" s="1">
        <v>0.22339999999999999</v>
      </c>
      <c r="I15" s="1">
        <f t="shared" si="2"/>
        <v>0.33509999999999995</v>
      </c>
      <c r="J15" s="1">
        <f t="shared" si="3"/>
        <v>2.4376207843189057E-2</v>
      </c>
      <c r="K15" s="10">
        <f t="shared" si="11"/>
        <v>116155127.76241384</v>
      </c>
      <c r="L15" s="7">
        <f t="shared" si="12"/>
        <v>2546861.7624138445</v>
      </c>
      <c r="M15" s="11">
        <f t="shared" si="7"/>
        <v>26834363.967818856</v>
      </c>
      <c r="N15" s="11">
        <f t="shared" si="6"/>
        <v>140442629.96781886</v>
      </c>
    </row>
    <row r="16" spans="2:14" x14ac:dyDescent="0.25">
      <c r="B16" s="20">
        <v>11</v>
      </c>
      <c r="C16" s="5">
        <v>42795</v>
      </c>
      <c r="D16" s="5">
        <v>42825</v>
      </c>
      <c r="E16" s="6">
        <v>113608266</v>
      </c>
      <c r="F16" s="2">
        <f t="shared" si="0"/>
        <v>31</v>
      </c>
      <c r="G16" s="9">
        <f t="shared" si="1"/>
        <v>8.4931506849315067E-2</v>
      </c>
      <c r="H16" s="1">
        <v>0.22339999999999999</v>
      </c>
      <c r="I16" s="1">
        <f t="shared" si="2"/>
        <v>0.33509999999999995</v>
      </c>
      <c r="J16" s="1">
        <f t="shared" si="3"/>
        <v>2.4376207843189057E-2</v>
      </c>
      <c r="K16" s="10">
        <f t="shared" si="11"/>
        <v>116431369.84668151</v>
      </c>
      <c r="L16" s="7">
        <f t="shared" si="12"/>
        <v>2823103.8466815054</v>
      </c>
      <c r="M16" s="11">
        <f t="shared" si="7"/>
        <v>29657467.814500362</v>
      </c>
      <c r="N16" s="11">
        <f t="shared" si="6"/>
        <v>143265733.81450036</v>
      </c>
    </row>
    <row r="17" spans="2:14" x14ac:dyDescent="0.25">
      <c r="B17" s="20">
        <v>12</v>
      </c>
      <c r="C17" s="5">
        <v>42826</v>
      </c>
      <c r="D17" s="5">
        <v>42855</v>
      </c>
      <c r="E17" s="6">
        <v>113608266</v>
      </c>
      <c r="F17" s="2">
        <f t="shared" si="0"/>
        <v>30</v>
      </c>
      <c r="G17" s="9">
        <f t="shared" si="1"/>
        <v>8.2191780821917804E-2</v>
      </c>
      <c r="H17" s="1">
        <v>0.2233</v>
      </c>
      <c r="I17" s="1">
        <f t="shared" si="2"/>
        <v>0.33494999999999997</v>
      </c>
      <c r="J17" s="1">
        <f t="shared" si="3"/>
        <v>2.4366616530168139E-2</v>
      </c>
      <c r="K17" s="10">
        <f t="shared" si="11"/>
        <v>116338141.86176689</v>
      </c>
      <c r="L17" s="7">
        <f t="shared" si="12"/>
        <v>2729875.8617668897</v>
      </c>
      <c r="M17" s="11">
        <f t="shared" si="7"/>
        <v>32387343.676267251</v>
      </c>
      <c r="N17" s="11">
        <f t="shared" si="6"/>
        <v>145995609.67626727</v>
      </c>
    </row>
    <row r="18" spans="2:14" x14ac:dyDescent="0.25">
      <c r="B18" s="20">
        <v>13</v>
      </c>
      <c r="C18" s="5">
        <v>42856</v>
      </c>
      <c r="D18" s="5">
        <v>42886</v>
      </c>
      <c r="E18" s="6">
        <v>113608266</v>
      </c>
      <c r="F18" s="2">
        <f t="shared" si="0"/>
        <v>31</v>
      </c>
      <c r="G18" s="9">
        <f t="shared" si="1"/>
        <v>8.4931506849315067E-2</v>
      </c>
      <c r="H18" s="1">
        <v>0.2233</v>
      </c>
      <c r="I18" s="1">
        <f t="shared" si="2"/>
        <v>0.33494999999999997</v>
      </c>
      <c r="J18" s="1">
        <f t="shared" si="3"/>
        <v>2.4366616530168139E-2</v>
      </c>
      <c r="K18" s="10">
        <f t="shared" si="11"/>
        <v>116430258.7838347</v>
      </c>
      <c r="L18" s="7">
        <f t="shared" si="12"/>
        <v>2821992.7838346958</v>
      </c>
      <c r="M18" s="11">
        <f t="shared" si="7"/>
        <v>35209336.460101947</v>
      </c>
      <c r="N18" s="11">
        <f t="shared" si="6"/>
        <v>148817602.46010196</v>
      </c>
    </row>
    <row r="19" spans="2:14" x14ac:dyDescent="0.25">
      <c r="B19" s="20">
        <v>14</v>
      </c>
      <c r="C19" s="5">
        <v>42887</v>
      </c>
      <c r="D19" s="5">
        <v>42916</v>
      </c>
      <c r="E19" s="6">
        <v>113608266</v>
      </c>
      <c r="F19" s="2">
        <f t="shared" si="0"/>
        <v>30</v>
      </c>
      <c r="G19" s="9">
        <f t="shared" si="1"/>
        <v>8.2191780821917804E-2</v>
      </c>
      <c r="H19" s="1">
        <v>0.2233</v>
      </c>
      <c r="I19" s="1">
        <f t="shared" si="2"/>
        <v>0.33494999999999997</v>
      </c>
      <c r="J19" s="1">
        <f t="shared" si="3"/>
        <v>2.4366616530168139E-2</v>
      </c>
      <c r="K19" s="10">
        <f t="shared" si="11"/>
        <v>116338141.86176689</v>
      </c>
      <c r="L19" s="7">
        <f t="shared" si="12"/>
        <v>2729875.8617668897</v>
      </c>
      <c r="M19" s="11">
        <f t="shared" si="7"/>
        <v>37939212.321868837</v>
      </c>
      <c r="N19" s="11">
        <f t="shared" si="6"/>
        <v>151547478.32186884</v>
      </c>
    </row>
    <row r="20" spans="2:14" x14ac:dyDescent="0.25">
      <c r="B20" s="20">
        <v>15</v>
      </c>
      <c r="C20" s="5">
        <v>42917</v>
      </c>
      <c r="D20" s="5">
        <v>42947</v>
      </c>
      <c r="E20" s="6">
        <v>113608266</v>
      </c>
      <c r="F20" s="2">
        <f t="shared" si="0"/>
        <v>31</v>
      </c>
      <c r="G20" s="9">
        <f t="shared" si="1"/>
        <v>8.4931506849315067E-2</v>
      </c>
      <c r="H20" s="1">
        <v>0.2198</v>
      </c>
      <c r="I20" s="1">
        <f t="shared" si="2"/>
        <v>0.32969999999999999</v>
      </c>
      <c r="J20" s="1">
        <f t="shared" si="3"/>
        <v>2.4030296637850723E-2</v>
      </c>
      <c r="K20" s="10">
        <f t="shared" si="11"/>
        <v>116391299.43321326</v>
      </c>
      <c r="L20" s="7">
        <f t="shared" si="12"/>
        <v>2783033.4332132638</v>
      </c>
      <c r="M20" s="11">
        <f t="shared" si="7"/>
        <v>40722245.755082101</v>
      </c>
      <c r="N20" s="11">
        <f t="shared" si="6"/>
        <v>154330511.7550821</v>
      </c>
    </row>
    <row r="21" spans="2:14" x14ac:dyDescent="0.25">
      <c r="B21" s="20">
        <v>16</v>
      </c>
      <c r="C21" s="5">
        <v>42948</v>
      </c>
      <c r="D21" s="5">
        <v>42978</v>
      </c>
      <c r="E21" s="6">
        <v>113608266</v>
      </c>
      <c r="F21" s="2">
        <f t="shared" si="0"/>
        <v>31</v>
      </c>
      <c r="G21" s="9">
        <f t="shared" si="1"/>
        <v>8.4931506849315067E-2</v>
      </c>
      <c r="H21" s="1">
        <v>0.2198</v>
      </c>
      <c r="I21" s="1">
        <f t="shared" si="2"/>
        <v>0.32969999999999999</v>
      </c>
      <c r="J21" s="1">
        <f t="shared" si="3"/>
        <v>2.4030296637850723E-2</v>
      </c>
      <c r="K21" s="10">
        <f t="shared" si="11"/>
        <v>116391299.43321326</v>
      </c>
      <c r="L21" s="7">
        <f t="shared" si="12"/>
        <v>2783033.4332132638</v>
      </c>
      <c r="M21" s="11">
        <f t="shared" si="7"/>
        <v>43505279.188295364</v>
      </c>
      <c r="N21" s="11">
        <f t="shared" si="6"/>
        <v>157113545.18829536</v>
      </c>
    </row>
    <row r="22" spans="2:14" x14ac:dyDescent="0.25">
      <c r="B22" s="20">
        <v>17</v>
      </c>
      <c r="C22" s="5">
        <v>42979</v>
      </c>
      <c r="D22" s="5">
        <v>43008</v>
      </c>
      <c r="E22" s="6">
        <v>113608266</v>
      </c>
      <c r="F22" s="2">
        <f t="shared" si="0"/>
        <v>30</v>
      </c>
      <c r="G22" s="9">
        <f t="shared" si="1"/>
        <v>8.2191780821917804E-2</v>
      </c>
      <c r="H22" s="1">
        <v>0.2198</v>
      </c>
      <c r="I22" s="1">
        <f t="shared" si="2"/>
        <v>0.32969999999999999</v>
      </c>
      <c r="J22" s="1">
        <f t="shared" si="3"/>
        <v>2.4030296637850723E-2</v>
      </c>
      <c r="K22" s="10">
        <f t="shared" si="11"/>
        <v>116300468.8904683</v>
      </c>
      <c r="L22" s="7">
        <f t="shared" si="12"/>
        <v>2692202.8904682994</v>
      </c>
      <c r="M22" s="11">
        <f t="shared" si="7"/>
        <v>46197482.078763664</v>
      </c>
      <c r="N22" s="11">
        <f t="shared" si="6"/>
        <v>159805748.07876366</v>
      </c>
    </row>
    <row r="23" spans="2:14" x14ac:dyDescent="0.25">
      <c r="B23" s="20">
        <v>18</v>
      </c>
      <c r="C23" s="5">
        <v>43009</v>
      </c>
      <c r="D23" s="5">
        <v>43039</v>
      </c>
      <c r="E23" s="6">
        <v>113608266</v>
      </c>
      <c r="F23" s="2">
        <f t="shared" si="0"/>
        <v>31</v>
      </c>
      <c r="G23" s="9">
        <f t="shared" si="1"/>
        <v>8.4931506849315067E-2</v>
      </c>
      <c r="H23" s="21">
        <v>0.21149999999999999</v>
      </c>
      <c r="I23" s="1">
        <f t="shared" si="2"/>
        <v>0.31724999999999998</v>
      </c>
      <c r="J23" s="1">
        <f t="shared" si="3"/>
        <v>2.3227846316473233E-2</v>
      </c>
      <c r="K23" s="10">
        <f t="shared" si="11"/>
        <v>116298344.44981508</v>
      </c>
      <c r="L23" s="7">
        <f t="shared" si="12"/>
        <v>2690078.4498150796</v>
      </c>
      <c r="M23" s="11">
        <f t="shared" si="7"/>
        <v>48887560.528578743</v>
      </c>
      <c r="N23" s="11">
        <f t="shared" si="6"/>
        <v>162495826.52857876</v>
      </c>
    </row>
    <row r="24" spans="2:14" x14ac:dyDescent="0.25">
      <c r="B24" s="20">
        <v>19</v>
      </c>
      <c r="C24" s="5">
        <v>43040</v>
      </c>
      <c r="D24" s="5">
        <v>43069</v>
      </c>
      <c r="E24" s="6">
        <v>113608266</v>
      </c>
      <c r="F24" s="2">
        <f t="shared" si="0"/>
        <v>30</v>
      </c>
      <c r="G24" s="9">
        <f t="shared" si="1"/>
        <v>8.2191780821917804E-2</v>
      </c>
      <c r="H24" s="21">
        <v>0.20960000000000001</v>
      </c>
      <c r="I24" s="1">
        <f t="shared" si="2"/>
        <v>0.31440000000000001</v>
      </c>
      <c r="J24" s="1">
        <f t="shared" si="3"/>
        <v>2.3043175271197036E-2</v>
      </c>
      <c r="K24" s="10">
        <f t="shared" si="11"/>
        <v>116189895.22230393</v>
      </c>
      <c r="L24" s="7">
        <f t="shared" si="12"/>
        <v>2581629.2223039269</v>
      </c>
      <c r="M24" s="11">
        <f t="shared" si="7"/>
        <v>51469189.75088267</v>
      </c>
      <c r="N24" s="11">
        <f t="shared" si="6"/>
        <v>165077455.75088269</v>
      </c>
    </row>
    <row r="25" spans="2:14" x14ac:dyDescent="0.25">
      <c r="B25" s="20">
        <v>20</v>
      </c>
      <c r="C25" s="5">
        <v>43070</v>
      </c>
      <c r="D25" s="5">
        <v>43100</v>
      </c>
      <c r="E25" s="6">
        <v>113608266</v>
      </c>
      <c r="F25" s="2">
        <f t="shared" si="0"/>
        <v>31</v>
      </c>
      <c r="G25" s="9">
        <f t="shared" si="1"/>
        <v>8.4931506849315067E-2</v>
      </c>
      <c r="H25" s="21">
        <v>0.2077</v>
      </c>
      <c r="I25" s="1">
        <f t="shared" si="2"/>
        <v>0.31154999999999999</v>
      </c>
      <c r="J25" s="1">
        <f t="shared" si="3"/>
        <v>2.2858136808515228E-2</v>
      </c>
      <c r="K25" s="10">
        <f t="shared" si="11"/>
        <v>116255518.16785264</v>
      </c>
      <c r="L25" s="7">
        <f t="shared" si="12"/>
        <v>2647252.1678526402</v>
      </c>
      <c r="M25" s="11">
        <f t="shared" si="7"/>
        <v>54116441.91873531</v>
      </c>
      <c r="N25" s="11">
        <f t="shared" si="6"/>
        <v>167724707.91873533</v>
      </c>
    </row>
    <row r="26" spans="2:14" x14ac:dyDescent="0.25">
      <c r="B26" s="20">
        <v>21</v>
      </c>
      <c r="C26" s="5">
        <v>43101</v>
      </c>
      <c r="D26" s="5">
        <v>43131</v>
      </c>
      <c r="E26" s="6">
        <v>113608266</v>
      </c>
      <c r="F26" s="2">
        <f t="shared" si="0"/>
        <v>31</v>
      </c>
      <c r="G26" s="9">
        <f t="shared" si="1"/>
        <v>8.4931506849315067E-2</v>
      </c>
      <c r="H26" s="21">
        <v>0.2069</v>
      </c>
      <c r="I26" s="1">
        <f t="shared" si="2"/>
        <v>0.31035000000000001</v>
      </c>
      <c r="J26" s="1">
        <f t="shared" si="3"/>
        <v>2.2780115587483163E-2</v>
      </c>
      <c r="K26" s="10">
        <f t="shared" si="11"/>
        <v>116246480.41059861</v>
      </c>
      <c r="L26" s="7">
        <f t="shared" si="12"/>
        <v>2638214.4105986059</v>
      </c>
      <c r="M26" s="11">
        <f t="shared" si="7"/>
        <v>56754656.329333916</v>
      </c>
      <c r="N26" s="11">
        <f t="shared" si="6"/>
        <v>170362922.3293339</v>
      </c>
    </row>
    <row r="27" spans="2:14" x14ac:dyDescent="0.25">
      <c r="B27" s="20">
        <v>22</v>
      </c>
      <c r="C27" s="5">
        <v>43132</v>
      </c>
      <c r="D27" s="5">
        <v>43159</v>
      </c>
      <c r="E27" s="6">
        <v>113608266</v>
      </c>
      <c r="F27" s="2">
        <f t="shared" si="0"/>
        <v>28</v>
      </c>
      <c r="G27" s="9">
        <f t="shared" si="1"/>
        <v>7.6712328767123292E-2</v>
      </c>
      <c r="H27" s="21">
        <v>0.21010000000000001</v>
      </c>
      <c r="I27" s="1">
        <f t="shared" si="2"/>
        <v>0.31515000000000004</v>
      </c>
      <c r="J27" s="1">
        <f t="shared" si="3"/>
        <v>2.3091808474569486E-2</v>
      </c>
      <c r="K27" s="10">
        <f t="shared" si="11"/>
        <v>116021052.99829093</v>
      </c>
      <c r="L27" s="7">
        <f t="shared" si="12"/>
        <v>2412786.9982909262</v>
      </c>
      <c r="M27" s="11">
        <f t="shared" si="7"/>
        <v>59167443.327624843</v>
      </c>
      <c r="N27" s="11">
        <f t="shared" si="6"/>
        <v>172775709.32762486</v>
      </c>
    </row>
    <row r="28" spans="2:14" x14ac:dyDescent="0.25">
      <c r="B28" s="20">
        <v>23</v>
      </c>
      <c r="C28" s="5">
        <v>43160</v>
      </c>
      <c r="D28" s="5">
        <v>43190</v>
      </c>
      <c r="E28" s="6">
        <v>113608266</v>
      </c>
      <c r="F28" s="2">
        <f t="shared" si="0"/>
        <v>31</v>
      </c>
      <c r="G28" s="9">
        <f t="shared" si="1"/>
        <v>8.4931506849315067E-2</v>
      </c>
      <c r="H28" s="1">
        <v>0.20680000000000001</v>
      </c>
      <c r="I28" s="1">
        <f t="shared" si="2"/>
        <v>0.31020000000000003</v>
      </c>
      <c r="J28" s="1">
        <f t="shared" si="3"/>
        <v>2.2770358330055807E-2</v>
      </c>
      <c r="K28" s="10">
        <f t="shared" si="11"/>
        <v>116245350.15846518</v>
      </c>
      <c r="L28" s="7">
        <f t="shared" si="12"/>
        <v>2637084.1584651768</v>
      </c>
      <c r="M28" s="11">
        <f t="shared" si="7"/>
        <v>61804527.486090019</v>
      </c>
      <c r="N28" s="11">
        <f t="shared" si="6"/>
        <v>175412793.48609</v>
      </c>
    </row>
    <row r="29" spans="2:14" x14ac:dyDescent="0.25">
      <c r="B29" s="20">
        <v>24</v>
      </c>
      <c r="C29" s="5">
        <v>43191</v>
      </c>
      <c r="D29" s="5">
        <v>43220</v>
      </c>
      <c r="E29" s="6">
        <v>113608266</v>
      </c>
      <c r="F29" s="2">
        <f t="shared" si="0"/>
        <v>30</v>
      </c>
      <c r="G29" s="9">
        <f t="shared" si="1"/>
        <v>8.2191780821917804E-2</v>
      </c>
      <c r="H29" s="1">
        <v>0.20480000000000001</v>
      </c>
      <c r="I29" s="1">
        <f t="shared" si="2"/>
        <v>0.30720000000000003</v>
      </c>
      <c r="J29" s="1">
        <f t="shared" si="3"/>
        <v>2.2574997834371668E-2</v>
      </c>
      <c r="K29" s="10">
        <f t="shared" si="11"/>
        <v>116137451.21430391</v>
      </c>
      <c r="L29" s="7">
        <f t="shared" si="12"/>
        <v>2529185.2143039107</v>
      </c>
      <c r="M29" s="11">
        <f t="shared" si="7"/>
        <v>64333712.70039393</v>
      </c>
      <c r="N29" s="11">
        <f t="shared" si="6"/>
        <v>177941978.70039392</v>
      </c>
    </row>
    <row r="30" spans="2:14" x14ac:dyDescent="0.25">
      <c r="B30" s="20">
        <v>25</v>
      </c>
      <c r="C30" s="5">
        <v>43221</v>
      </c>
      <c r="D30" s="5">
        <v>43251</v>
      </c>
      <c r="E30" s="6">
        <v>113608266</v>
      </c>
      <c r="F30" s="2">
        <f t="shared" si="0"/>
        <v>31</v>
      </c>
      <c r="G30" s="9">
        <f t="shared" si="1"/>
        <v>8.4931506849315067E-2</v>
      </c>
      <c r="H30" s="1">
        <v>0.2044</v>
      </c>
      <c r="I30" s="1">
        <f t="shared" si="2"/>
        <v>0.30659999999999998</v>
      </c>
      <c r="J30" s="1">
        <f t="shared" si="3"/>
        <v>2.2535876422826506E-2</v>
      </c>
      <c r="K30" s="10">
        <f t="shared" si="11"/>
        <v>116218188.52304146</v>
      </c>
      <c r="L30" s="7">
        <f t="shared" si="12"/>
        <v>2609922.5230414569</v>
      </c>
      <c r="M30" s="11">
        <f t="shared" si="7"/>
        <v>66943635.223435387</v>
      </c>
      <c r="N30" s="11">
        <f t="shared" si="6"/>
        <v>180551901.2234354</v>
      </c>
    </row>
    <row r="31" spans="2:14" x14ac:dyDescent="0.25">
      <c r="B31" s="20">
        <v>26</v>
      </c>
      <c r="C31" s="5">
        <v>43252</v>
      </c>
      <c r="D31" s="5">
        <v>43281</v>
      </c>
      <c r="E31" s="6">
        <v>113608266</v>
      </c>
      <c r="F31" s="2">
        <f t="shared" si="0"/>
        <v>30</v>
      </c>
      <c r="G31" s="9">
        <f t="shared" si="1"/>
        <v>8.2191780821917804E-2</v>
      </c>
      <c r="H31" s="1">
        <v>0.20280000000000001</v>
      </c>
      <c r="I31" s="1">
        <f t="shared" si="2"/>
        <v>0.30420000000000003</v>
      </c>
      <c r="J31" s="1">
        <f t="shared" si="3"/>
        <v>2.2379225919199275E-2</v>
      </c>
      <c r="K31" s="10">
        <f t="shared" si="11"/>
        <v>116115521.26054356</v>
      </c>
      <c r="L31" s="7">
        <f t="shared" si="12"/>
        <v>2507255.260543555</v>
      </c>
      <c r="M31" s="11">
        <f t="shared" si="7"/>
        <v>69450890.483978942</v>
      </c>
      <c r="N31" s="11">
        <f t="shared" si="6"/>
        <v>183059156.48397893</v>
      </c>
    </row>
    <row r="32" spans="2:14" x14ac:dyDescent="0.25">
      <c r="B32" s="20">
        <v>27</v>
      </c>
      <c r="C32" s="5">
        <v>43282</v>
      </c>
      <c r="D32" s="5">
        <v>43312</v>
      </c>
      <c r="E32" s="6">
        <v>113608266</v>
      </c>
      <c r="F32" s="2">
        <f t="shared" si="0"/>
        <v>31</v>
      </c>
      <c r="G32" s="9">
        <f t="shared" si="1"/>
        <v>8.4931506849315067E-2</v>
      </c>
      <c r="H32" s="1">
        <v>0.20030000000000001</v>
      </c>
      <c r="I32" s="1">
        <f t="shared" si="2"/>
        <v>0.30044999999999999</v>
      </c>
      <c r="J32" s="1">
        <f t="shared" si="3"/>
        <v>2.2133929699163168E-2</v>
      </c>
      <c r="K32" s="10">
        <f t="shared" si="11"/>
        <v>116171628.57590045</v>
      </c>
      <c r="L32" s="7">
        <f t="shared" si="12"/>
        <v>2563362.5759004503</v>
      </c>
      <c r="M32" s="11">
        <f t="shared" si="7"/>
        <v>72014253.059879392</v>
      </c>
      <c r="N32" s="11">
        <f t="shared" si="6"/>
        <v>185622519.05987939</v>
      </c>
    </row>
    <row r="33" spans="2:19" x14ac:dyDescent="0.25">
      <c r="B33" s="20">
        <v>28</v>
      </c>
      <c r="C33" s="5">
        <v>43313</v>
      </c>
      <c r="D33" s="5">
        <v>43343</v>
      </c>
      <c r="E33" s="6">
        <v>113608266</v>
      </c>
      <c r="F33" s="2">
        <f t="shared" si="0"/>
        <v>31</v>
      </c>
      <c r="G33" s="9">
        <f t="shared" si="1"/>
        <v>8.4931506849315067E-2</v>
      </c>
      <c r="H33" s="1">
        <v>0.19439999999999999</v>
      </c>
      <c r="I33" s="1">
        <f t="shared" si="2"/>
        <v>0.29159999999999997</v>
      </c>
      <c r="J33" s="1">
        <f t="shared" si="3"/>
        <v>2.1552449974195476E-2</v>
      </c>
      <c r="K33" s="10">
        <f t="shared" si="11"/>
        <v>116104272.84472625</v>
      </c>
      <c r="L33" s="7">
        <f t="shared" si="12"/>
        <v>2496006.8447262496</v>
      </c>
      <c r="M33" s="11">
        <f t="shared" si="7"/>
        <v>74510259.904605642</v>
      </c>
      <c r="N33" s="11">
        <f t="shared" si="6"/>
        <v>188118525.90460563</v>
      </c>
    </row>
    <row r="34" spans="2:19" x14ac:dyDescent="0.25">
      <c r="B34" s="20">
        <v>29</v>
      </c>
      <c r="C34" s="5">
        <v>43344</v>
      </c>
      <c r="D34" s="5">
        <v>43373</v>
      </c>
      <c r="E34" s="6">
        <v>113608266</v>
      </c>
      <c r="F34" s="2">
        <f t="shared" si="0"/>
        <v>30</v>
      </c>
      <c r="G34" s="9">
        <f t="shared" si="1"/>
        <v>8.2191780821917804E-2</v>
      </c>
      <c r="H34" s="1">
        <v>0.1981</v>
      </c>
      <c r="I34" s="1">
        <f t="shared" si="2"/>
        <v>0.29715000000000003</v>
      </c>
      <c r="J34" s="1">
        <f t="shared" si="3"/>
        <v>2.1917532081249247E-2</v>
      </c>
      <c r="K34" s="10">
        <f t="shared" si="11"/>
        <v>116063803.07047948</v>
      </c>
      <c r="L34" s="7">
        <f t="shared" si="12"/>
        <v>2455537.0704794824</v>
      </c>
      <c r="M34" s="11">
        <f t="shared" si="7"/>
        <v>76965796.975085124</v>
      </c>
      <c r="N34" s="11">
        <f t="shared" si="6"/>
        <v>190574062.97508514</v>
      </c>
    </row>
    <row r="35" spans="2:19" x14ac:dyDescent="0.25">
      <c r="B35" s="20">
        <v>30</v>
      </c>
      <c r="C35" s="5">
        <v>43374</v>
      </c>
      <c r="D35" s="5">
        <v>43404</v>
      </c>
      <c r="E35" s="6">
        <v>113608266</v>
      </c>
      <c r="F35" s="2">
        <f t="shared" si="0"/>
        <v>31</v>
      </c>
      <c r="G35" s="9">
        <f t="shared" si="1"/>
        <v>8.4931506849315067E-2</v>
      </c>
      <c r="H35" s="1">
        <v>0.1963</v>
      </c>
      <c r="I35" s="1">
        <f t="shared" si="2"/>
        <v>0.29444999999999999</v>
      </c>
      <c r="J35" s="1">
        <f t="shared" si="3"/>
        <v>2.1740103800155453E-2</v>
      </c>
      <c r="K35" s="10">
        <f t="shared" si="11"/>
        <v>116126009.65410936</v>
      </c>
      <c r="L35" s="7">
        <f t="shared" si="12"/>
        <v>2517743.6541093588</v>
      </c>
      <c r="M35" s="11">
        <f t="shared" si="7"/>
        <v>79483540.629194483</v>
      </c>
      <c r="N35" s="11">
        <f t="shared" si="6"/>
        <v>193091806.6291945</v>
      </c>
    </row>
    <row r="36" spans="2:19" x14ac:dyDescent="0.25">
      <c r="B36" s="20">
        <v>31</v>
      </c>
      <c r="C36" s="5">
        <v>43405</v>
      </c>
      <c r="D36" s="5">
        <v>43434</v>
      </c>
      <c r="E36" s="6">
        <v>113608266</v>
      </c>
      <c r="F36" s="2">
        <f t="shared" si="0"/>
        <v>30</v>
      </c>
      <c r="G36" s="9">
        <f t="shared" si="1"/>
        <v>8.2191780821917804E-2</v>
      </c>
      <c r="H36" s="1">
        <v>0.19489999999999999</v>
      </c>
      <c r="I36" s="1">
        <f t="shared" si="2"/>
        <v>0.29235</v>
      </c>
      <c r="J36" s="1">
        <f t="shared" si="3"/>
        <v>2.1601869331581591E-2</v>
      </c>
      <c r="K36" s="10">
        <f t="shared" si="11"/>
        <v>116028442.86032222</v>
      </c>
      <c r="L36" s="7">
        <f t="shared" si="12"/>
        <v>2420176.8603222221</v>
      </c>
      <c r="M36" s="11">
        <f t="shared" si="7"/>
        <v>81903717.489516705</v>
      </c>
      <c r="N36" s="11">
        <f t="shared" si="6"/>
        <v>195511983.48951671</v>
      </c>
    </row>
    <row r="37" spans="2:19" x14ac:dyDescent="0.25">
      <c r="B37" s="20">
        <v>32</v>
      </c>
      <c r="C37" s="5">
        <v>43435</v>
      </c>
      <c r="D37" s="5">
        <v>43465</v>
      </c>
      <c r="E37" s="6">
        <v>113608266</v>
      </c>
      <c r="F37" s="2">
        <f t="shared" si="0"/>
        <v>31</v>
      </c>
      <c r="G37" s="9">
        <f t="shared" si="1"/>
        <v>8.4931506849315067E-2</v>
      </c>
      <c r="H37" s="1">
        <v>0.19400000000000001</v>
      </c>
      <c r="I37" s="1">
        <f t="shared" si="2"/>
        <v>0.29100000000000004</v>
      </c>
      <c r="J37" s="1">
        <f t="shared" si="3"/>
        <v>2.1512895544899102E-2</v>
      </c>
      <c r="K37" s="10">
        <f t="shared" si="11"/>
        <v>116099691.08226091</v>
      </c>
      <c r="L37" s="7">
        <f t="shared" si="12"/>
        <v>2491425.0822609067</v>
      </c>
      <c r="M37" s="11">
        <f t="shared" si="7"/>
        <v>84395142.571777612</v>
      </c>
      <c r="N37" s="11">
        <f t="shared" si="6"/>
        <v>198003408.57177761</v>
      </c>
    </row>
    <row r="38" spans="2:19" x14ac:dyDescent="0.25">
      <c r="B38" s="20">
        <v>33</v>
      </c>
      <c r="C38" s="5">
        <v>43466</v>
      </c>
      <c r="D38" s="5">
        <v>43496</v>
      </c>
      <c r="E38" s="6">
        <v>113608266</v>
      </c>
      <c r="F38" s="2">
        <f t="shared" si="0"/>
        <v>31</v>
      </c>
      <c r="G38" s="9">
        <f t="shared" si="1"/>
        <v>8.4931506849315067E-2</v>
      </c>
      <c r="H38" s="19">
        <v>0.19159999999999999</v>
      </c>
      <c r="I38" s="1">
        <f t="shared" si="2"/>
        <v>0.28739999999999999</v>
      </c>
      <c r="J38" s="1">
        <f t="shared" si="3"/>
        <v>2.127521449135017E-2</v>
      </c>
      <c r="K38" s="10">
        <f t="shared" si="11"/>
        <v>116072159.51841299</v>
      </c>
      <c r="L38" s="7">
        <f t="shared" si="12"/>
        <v>2463893.5184129924</v>
      </c>
      <c r="M38" s="11">
        <f t="shared" si="7"/>
        <v>86859036.090190604</v>
      </c>
      <c r="N38" s="11">
        <f t="shared" si="6"/>
        <v>200467302.09019059</v>
      </c>
    </row>
    <row r="39" spans="2:19" x14ac:dyDescent="0.25">
      <c r="B39" s="20">
        <v>34</v>
      </c>
      <c r="C39" s="5">
        <v>43497</v>
      </c>
      <c r="D39" s="5">
        <v>43524</v>
      </c>
      <c r="E39" s="6">
        <v>113608266</v>
      </c>
      <c r="F39" s="2">
        <f t="shared" si="0"/>
        <v>28</v>
      </c>
      <c r="G39" s="9">
        <f t="shared" si="1"/>
        <v>7.6712328767123292E-2</v>
      </c>
      <c r="H39" s="1">
        <v>0.19700000000000001</v>
      </c>
      <c r="I39" s="1">
        <f t="shared" si="2"/>
        <v>0.29549999999999998</v>
      </c>
      <c r="J39" s="1">
        <f t="shared" si="3"/>
        <v>2.1809143962671307E-2</v>
      </c>
      <c r="K39" s="10">
        <f t="shared" si="11"/>
        <v>115887145.9840332</v>
      </c>
      <c r="L39" s="7">
        <f t="shared" si="12"/>
        <v>2278879.9840331972</v>
      </c>
      <c r="M39" s="11">
        <f t="shared" si="7"/>
        <v>89137916.074223801</v>
      </c>
      <c r="N39" s="11">
        <f t="shared" si="6"/>
        <v>202746182.07422382</v>
      </c>
      <c r="P39" s="87"/>
      <c r="Q39" s="24"/>
      <c r="R39" s="87"/>
      <c r="S39" s="88"/>
    </row>
    <row r="40" spans="2:19" x14ac:dyDescent="0.25">
      <c r="B40" s="20">
        <v>35</v>
      </c>
      <c r="C40" s="5">
        <v>43525</v>
      </c>
      <c r="D40" s="5">
        <v>43555</v>
      </c>
      <c r="E40" s="6">
        <v>113608266</v>
      </c>
      <c r="F40" s="2">
        <f t="shared" si="0"/>
        <v>31</v>
      </c>
      <c r="G40" s="9">
        <f t="shared" si="1"/>
        <v>8.4931506849315067E-2</v>
      </c>
      <c r="H40" s="1">
        <v>0.19370000000000001</v>
      </c>
      <c r="I40" s="1">
        <f t="shared" si="2"/>
        <v>0.29055000000000003</v>
      </c>
      <c r="J40" s="1">
        <f t="shared" si="3"/>
        <v>2.1483218662772696E-2</v>
      </c>
      <c r="K40" s="10">
        <f t="shared" si="11"/>
        <v>116096253.48149994</v>
      </c>
      <c r="L40" s="7">
        <f t="shared" si="12"/>
        <v>2487987.4814999402</v>
      </c>
      <c r="M40" s="11">
        <f t="shared" si="7"/>
        <v>91625903.555723742</v>
      </c>
      <c r="N40" s="11">
        <f t="shared" si="6"/>
        <v>205234169.55572373</v>
      </c>
      <c r="P40" s="89"/>
      <c r="Q40" s="90"/>
      <c r="R40" s="91"/>
      <c r="S40" s="25"/>
    </row>
    <row r="41" spans="2:19" x14ac:dyDescent="0.25">
      <c r="B41" s="20">
        <v>36</v>
      </c>
      <c r="C41" s="5">
        <v>43556</v>
      </c>
      <c r="D41" s="5">
        <v>43585</v>
      </c>
      <c r="E41" s="6">
        <v>113608266</v>
      </c>
      <c r="F41" s="2">
        <f t="shared" si="0"/>
        <v>30</v>
      </c>
      <c r="G41" s="9">
        <f t="shared" si="1"/>
        <v>8.2191780821917804E-2</v>
      </c>
      <c r="H41" s="19">
        <v>0.19320000000000001</v>
      </c>
      <c r="I41" s="1">
        <f t="shared" si="2"/>
        <v>0.2898</v>
      </c>
      <c r="J41" s="1">
        <f t="shared" si="3"/>
        <v>2.1433736106823309E-2</v>
      </c>
      <c r="K41" s="10">
        <f t="shared" si="11"/>
        <v>116009608.6917319</v>
      </c>
      <c r="L41" s="7">
        <f t="shared" si="12"/>
        <v>2401342.6917319</v>
      </c>
      <c r="M41" s="11">
        <f t="shared" si="7"/>
        <v>94027246.247455642</v>
      </c>
      <c r="N41" s="11">
        <f t="shared" si="6"/>
        <v>207635512.24745566</v>
      </c>
      <c r="Q41" s="90"/>
      <c r="R41" s="91"/>
      <c r="S41" s="25"/>
    </row>
    <row r="42" spans="2:19" x14ac:dyDescent="0.25">
      <c r="B42" s="20">
        <v>37</v>
      </c>
      <c r="C42" s="5">
        <v>43586</v>
      </c>
      <c r="D42" s="5">
        <v>43616</v>
      </c>
      <c r="E42" s="6">
        <v>113608266</v>
      </c>
      <c r="F42" s="2">
        <f t="shared" si="0"/>
        <v>31</v>
      </c>
      <c r="G42" s="9">
        <f t="shared" si="1"/>
        <v>8.4931506849315067E-2</v>
      </c>
      <c r="H42" s="19">
        <v>0.19339999999999999</v>
      </c>
      <c r="I42" s="1">
        <f t="shared" si="2"/>
        <v>0.29009999999999997</v>
      </c>
      <c r="J42" s="1">
        <f t="shared" si="3"/>
        <v>2.1453532293473465E-2</v>
      </c>
      <c r="K42" s="10">
        <f t="shared" si="11"/>
        <v>116092814.78371526</v>
      </c>
      <c r="L42" s="7">
        <f t="shared" si="12"/>
        <v>2484548.783715263</v>
      </c>
      <c r="M42" s="11">
        <f t="shared" si="7"/>
        <v>96511795.031170905</v>
      </c>
      <c r="N42" s="11">
        <f t="shared" si="6"/>
        <v>210120061.0311709</v>
      </c>
      <c r="Q42" s="18"/>
      <c r="R42" s="18"/>
      <c r="S42" s="25"/>
    </row>
    <row r="43" spans="2:19" x14ac:dyDescent="0.25">
      <c r="B43" s="20">
        <v>38</v>
      </c>
      <c r="C43" s="5">
        <v>43617</v>
      </c>
      <c r="D43" s="5">
        <v>43646</v>
      </c>
      <c r="E43" s="6">
        <v>113608266</v>
      </c>
      <c r="F43" s="2">
        <f t="shared" si="0"/>
        <v>30</v>
      </c>
      <c r="G43" s="9">
        <f t="shared" si="1"/>
        <v>8.2191780821917804E-2</v>
      </c>
      <c r="H43" s="19">
        <v>0.193</v>
      </c>
      <c r="I43" s="1">
        <f t="shared" si="2"/>
        <v>0.28949999999999998</v>
      </c>
      <c r="J43" s="1">
        <f t="shared" si="3"/>
        <v>2.1413935698951558E-2</v>
      </c>
      <c r="K43" s="10">
        <f t="shared" si="11"/>
        <v>116007390.66081926</v>
      </c>
      <c r="L43" s="7">
        <f t="shared" si="12"/>
        <v>2399124.6608192623</v>
      </c>
      <c r="M43" s="11">
        <f t="shared" si="7"/>
        <v>98910919.691990167</v>
      </c>
      <c r="N43" s="11">
        <f t="shared" si="6"/>
        <v>212519185.69199017</v>
      </c>
    </row>
    <row r="44" spans="2:19" x14ac:dyDescent="0.25">
      <c r="B44" s="20">
        <v>39</v>
      </c>
      <c r="C44" s="5">
        <v>43647</v>
      </c>
      <c r="D44" s="5">
        <v>43677</v>
      </c>
      <c r="E44" s="6">
        <v>113608266</v>
      </c>
      <c r="F44" s="2">
        <f t="shared" si="0"/>
        <v>31</v>
      </c>
      <c r="G44" s="9">
        <f t="shared" si="1"/>
        <v>8.4931506849315067E-2</v>
      </c>
      <c r="H44" s="19">
        <v>0.1928</v>
      </c>
      <c r="I44" s="1">
        <f t="shared" si="2"/>
        <v>0.28920000000000001</v>
      </c>
      <c r="J44" s="1">
        <f t="shared" si="3"/>
        <v>2.1394131067975497E-2</v>
      </c>
      <c r="K44" s="10">
        <f t="shared" si="11"/>
        <v>116085934.09414229</v>
      </c>
      <c r="L44" s="7">
        <f t="shared" si="12"/>
        <v>2477668.094142288</v>
      </c>
      <c r="M44" s="11">
        <f t="shared" si="7"/>
        <v>101388587.78613245</v>
      </c>
      <c r="N44" s="11">
        <f t="shared" si="6"/>
        <v>214996853.78613245</v>
      </c>
      <c r="P44" s="88"/>
      <c r="Q44" s="92"/>
    </row>
    <row r="45" spans="2:19" x14ac:dyDescent="0.25">
      <c r="B45" s="20">
        <v>40</v>
      </c>
      <c r="C45" s="5">
        <v>43678</v>
      </c>
      <c r="D45" s="5">
        <v>43708</v>
      </c>
      <c r="E45" s="6">
        <v>113608266</v>
      </c>
      <c r="F45" s="2">
        <f t="shared" si="0"/>
        <v>31</v>
      </c>
      <c r="G45" s="9">
        <f t="shared" si="1"/>
        <v>8.4931506849315067E-2</v>
      </c>
      <c r="H45" s="1">
        <v>0.19320000000000001</v>
      </c>
      <c r="I45" s="1">
        <f t="shared" si="2"/>
        <v>0.2898</v>
      </c>
      <c r="J45" s="1">
        <f t="shared" si="3"/>
        <v>2.1433736106823309E-2</v>
      </c>
      <c r="K45" s="55">
        <f>-FV(I45,G45,,E45)</f>
        <v>116090521.70870593</v>
      </c>
      <c r="L45" s="7">
        <f>K45-E45</f>
        <v>2482255.7087059319</v>
      </c>
      <c r="M45" s="11">
        <f t="shared" si="7"/>
        <v>103870843.49483839</v>
      </c>
      <c r="N45" s="11">
        <f t="shared" si="6"/>
        <v>217479109.49483839</v>
      </c>
    </row>
    <row r="46" spans="2:19" x14ac:dyDescent="0.25">
      <c r="B46" s="20">
        <v>41</v>
      </c>
      <c r="C46" s="59">
        <v>43709</v>
      </c>
      <c r="D46" s="59">
        <v>43738</v>
      </c>
      <c r="E46" s="6">
        <v>113608266</v>
      </c>
      <c r="F46" s="61">
        <f t="shared" si="0"/>
        <v>30</v>
      </c>
      <c r="G46" s="62">
        <f t="shared" si="1"/>
        <v>8.2191780821917804E-2</v>
      </c>
      <c r="H46" s="63">
        <v>0.19320000000000001</v>
      </c>
      <c r="I46" s="63">
        <f t="shared" ref="I46:I71" si="13">+H46*1.5</f>
        <v>0.2898</v>
      </c>
      <c r="J46" s="64">
        <f t="shared" si="3"/>
        <v>2.1433736106823309E-2</v>
      </c>
      <c r="K46" s="65">
        <f t="shared" ref="K46:K71" si="14">-FV(I46,G46,,E46)</f>
        <v>116009608.6917319</v>
      </c>
      <c r="L46" s="60">
        <f t="shared" ref="L46:L71" si="15">K46-E46</f>
        <v>2401342.6917319</v>
      </c>
      <c r="M46" s="66">
        <f t="shared" si="7"/>
        <v>106272186.18657029</v>
      </c>
      <c r="N46" s="66">
        <f t="shared" si="6"/>
        <v>219880452.18657029</v>
      </c>
    </row>
    <row r="47" spans="2:19" x14ac:dyDescent="0.25">
      <c r="B47" s="20">
        <v>42</v>
      </c>
      <c r="C47" s="59">
        <v>43739</v>
      </c>
      <c r="D47" s="59">
        <v>43769</v>
      </c>
      <c r="E47" s="6">
        <v>113608266</v>
      </c>
      <c r="F47" s="61">
        <f t="shared" si="0"/>
        <v>31</v>
      </c>
      <c r="G47" s="62">
        <f t="shared" si="1"/>
        <v>8.4931506849315067E-2</v>
      </c>
      <c r="H47" s="63">
        <v>0.191</v>
      </c>
      <c r="I47" s="63">
        <f t="shared" si="13"/>
        <v>0.28649999999999998</v>
      </c>
      <c r="J47" s="64">
        <f t="shared" si="3"/>
        <v>2.1215699038257929E-2</v>
      </c>
      <c r="K47" s="65">
        <f t="shared" si="14"/>
        <v>116065265.6204761</v>
      </c>
      <c r="L47" s="60">
        <f t="shared" si="15"/>
        <v>2456999.6204760969</v>
      </c>
      <c r="M47" s="66">
        <f t="shared" si="7"/>
        <v>108729185.80704638</v>
      </c>
      <c r="N47" s="66">
        <f t="shared" si="6"/>
        <v>222337451.80704638</v>
      </c>
    </row>
    <row r="48" spans="2:19" x14ac:dyDescent="0.25">
      <c r="B48" s="20">
        <v>43</v>
      </c>
      <c r="C48" s="59">
        <v>43770</v>
      </c>
      <c r="D48" s="59">
        <v>43799</v>
      </c>
      <c r="E48" s="6">
        <v>113608266</v>
      </c>
      <c r="F48" s="61">
        <f t="shared" si="0"/>
        <v>30</v>
      </c>
      <c r="G48" s="62">
        <f t="shared" si="1"/>
        <v>8.2191780821917804E-2</v>
      </c>
      <c r="H48" s="63">
        <v>0.1903</v>
      </c>
      <c r="I48" s="63">
        <f t="shared" si="13"/>
        <v>0.28544999999999998</v>
      </c>
      <c r="J48" s="64">
        <f t="shared" si="3"/>
        <v>2.1146216086632474E-2</v>
      </c>
      <c r="K48" s="65">
        <f t="shared" si="14"/>
        <v>115977400.7977386</v>
      </c>
      <c r="L48" s="60">
        <f t="shared" si="15"/>
        <v>2369134.7977385968</v>
      </c>
      <c r="M48" s="66">
        <f>+M47+L48</f>
        <v>111098320.60478498</v>
      </c>
      <c r="N48" s="66">
        <f t="shared" si="6"/>
        <v>224706586.60478497</v>
      </c>
      <c r="O48" s="44"/>
    </row>
    <row r="49" spans="2:16" x14ac:dyDescent="0.25">
      <c r="B49" s="129">
        <v>44</v>
      </c>
      <c r="C49" s="79">
        <v>43800</v>
      </c>
      <c r="D49" s="79">
        <v>43818</v>
      </c>
      <c r="E49" s="6">
        <v>113608266</v>
      </c>
      <c r="F49" s="80">
        <f t="shared" si="0"/>
        <v>19</v>
      </c>
      <c r="G49" s="81">
        <f t="shared" si="1"/>
        <v>5.2054794520547946E-2</v>
      </c>
      <c r="H49" s="82">
        <v>0.18909999999999999</v>
      </c>
      <c r="I49" s="82">
        <f t="shared" si="13"/>
        <v>0.28364999999999996</v>
      </c>
      <c r="J49" s="83">
        <f t="shared" si="3"/>
        <v>2.102698132372427E-2</v>
      </c>
      <c r="K49" s="84">
        <f t="shared" si="14"/>
        <v>115094639.79013231</v>
      </c>
      <c r="L49" s="85">
        <f t="shared" si="15"/>
        <v>1486373.790132314</v>
      </c>
      <c r="M49" s="86">
        <f>+M48+L49</f>
        <v>112584694.39491729</v>
      </c>
      <c r="N49" s="86">
        <f t="shared" si="6"/>
        <v>226192960.39491731</v>
      </c>
      <c r="O49" s="44"/>
    </row>
    <row r="50" spans="2:16" x14ac:dyDescent="0.25">
      <c r="B50" s="130"/>
      <c r="C50" s="59">
        <v>43819</v>
      </c>
      <c r="D50" s="59">
        <v>43830</v>
      </c>
      <c r="E50" s="6">
        <v>22346236.699552357</v>
      </c>
      <c r="F50" s="61">
        <f t="shared" si="0"/>
        <v>12</v>
      </c>
      <c r="G50" s="62">
        <f t="shared" si="1"/>
        <v>3.287671232876712E-2</v>
      </c>
      <c r="H50" s="63">
        <v>0.18909999999999999</v>
      </c>
      <c r="I50" s="63">
        <f t="shared" si="13"/>
        <v>0.28364999999999996</v>
      </c>
      <c r="J50" s="64">
        <f t="shared" si="3"/>
        <v>2.102698132372427E-2</v>
      </c>
      <c r="K50" s="65">
        <f t="shared" si="14"/>
        <v>22530444.666805301</v>
      </c>
      <c r="L50" s="60">
        <f t="shared" si="15"/>
        <v>184207.96725294366</v>
      </c>
      <c r="M50" s="66">
        <f>+L50</f>
        <v>184207.96725294366</v>
      </c>
      <c r="N50" s="66">
        <f t="shared" si="6"/>
        <v>22530444.666805301</v>
      </c>
      <c r="O50" s="44"/>
    </row>
    <row r="51" spans="2:16" x14ac:dyDescent="0.25">
      <c r="B51" s="20">
        <v>45</v>
      </c>
      <c r="C51" s="59">
        <v>43831</v>
      </c>
      <c r="D51" s="59">
        <v>43861</v>
      </c>
      <c r="E51" s="6">
        <v>22346236.699552357</v>
      </c>
      <c r="F51" s="61">
        <f t="shared" si="0"/>
        <v>31</v>
      </c>
      <c r="G51" s="62">
        <f t="shared" si="1"/>
        <v>8.4931506849315067E-2</v>
      </c>
      <c r="H51" s="63">
        <v>0.18770000000000001</v>
      </c>
      <c r="I51" s="63">
        <f t="shared" si="13"/>
        <v>0.28155000000000002</v>
      </c>
      <c r="J51" s="64">
        <f t="shared" si="3"/>
        <v>2.0887680238021122E-2</v>
      </c>
      <c r="K51" s="65">
        <f t="shared" si="14"/>
        <v>22822043.965764392</v>
      </c>
      <c r="L51" s="60">
        <f t="shared" si="15"/>
        <v>475807.26621203497</v>
      </c>
      <c r="M51" s="66">
        <f>+M50+L51</f>
        <v>660015.23346497864</v>
      </c>
      <c r="N51" s="66">
        <f t="shared" si="6"/>
        <v>23006251.933017336</v>
      </c>
      <c r="O51" s="23"/>
    </row>
    <row r="52" spans="2:16" x14ac:dyDescent="0.25">
      <c r="B52" s="20">
        <v>46</v>
      </c>
      <c r="C52" s="59">
        <v>43862</v>
      </c>
      <c r="D52" s="59">
        <v>43890</v>
      </c>
      <c r="E52" s="6">
        <v>22346236.699552357</v>
      </c>
      <c r="F52" s="61">
        <f t="shared" si="0"/>
        <v>29</v>
      </c>
      <c r="G52" s="62">
        <f t="shared" si="1"/>
        <v>7.9452054794520555E-2</v>
      </c>
      <c r="H52" s="63">
        <v>0.19059999999999999</v>
      </c>
      <c r="I52" s="63">
        <f t="shared" si="13"/>
        <v>0.28589999999999999</v>
      </c>
      <c r="J52" s="64">
        <f t="shared" si="3"/>
        <v>2.1176000862688671E-2</v>
      </c>
      <c r="K52" s="65">
        <f t="shared" si="14"/>
        <v>22797180.131175321</v>
      </c>
      <c r="L52" s="60">
        <f t="shared" si="15"/>
        <v>450943.4316229634</v>
      </c>
      <c r="M52" s="66">
        <f t="shared" ref="M52:M71" si="16">+M51+L52</f>
        <v>1110958.665087942</v>
      </c>
      <c r="N52" s="66">
        <f t="shared" si="6"/>
        <v>23457195.364640299</v>
      </c>
      <c r="P52" s="18"/>
    </row>
    <row r="53" spans="2:16" x14ac:dyDescent="0.25">
      <c r="B53" s="20">
        <v>47</v>
      </c>
      <c r="C53" s="59">
        <v>43891</v>
      </c>
      <c r="D53" s="59">
        <v>43921</v>
      </c>
      <c r="E53" s="6">
        <v>22346236.699552357</v>
      </c>
      <c r="F53" s="61">
        <f t="shared" si="0"/>
        <v>31</v>
      </c>
      <c r="G53" s="62">
        <f t="shared" si="1"/>
        <v>8.4931506849315067E-2</v>
      </c>
      <c r="H53" s="63">
        <v>0.1895</v>
      </c>
      <c r="I53" s="63">
        <f t="shared" si="13"/>
        <v>0.28425</v>
      </c>
      <c r="J53" s="64">
        <f t="shared" si="3"/>
        <v>2.1066743264638976E-2</v>
      </c>
      <c r="K53" s="65">
        <f t="shared" si="14"/>
        <v>22826123.713419661</v>
      </c>
      <c r="L53" s="60">
        <f t="shared" si="15"/>
        <v>479887.01386730373</v>
      </c>
      <c r="M53" s="66">
        <f t="shared" si="16"/>
        <v>1590845.6789552458</v>
      </c>
      <c r="N53" s="66">
        <f t="shared" si="6"/>
        <v>23937082.378507603</v>
      </c>
      <c r="P53" s="18"/>
    </row>
    <row r="54" spans="2:16" x14ac:dyDescent="0.25">
      <c r="B54" s="20">
        <v>48</v>
      </c>
      <c r="C54" s="59">
        <v>43922</v>
      </c>
      <c r="D54" s="59">
        <v>43951</v>
      </c>
      <c r="E54" s="6">
        <v>22346236.699552357</v>
      </c>
      <c r="F54" s="61">
        <f t="shared" si="0"/>
        <v>30</v>
      </c>
      <c r="G54" s="62">
        <f t="shared" si="1"/>
        <v>8.2191780821917804E-2</v>
      </c>
      <c r="H54" s="63">
        <v>0.18690000000000001</v>
      </c>
      <c r="I54" s="63">
        <f t="shared" si="13"/>
        <v>0.28034999999999999</v>
      </c>
      <c r="J54" s="64">
        <f t="shared" si="3"/>
        <v>2.0807985643612081E-2</v>
      </c>
      <c r="K54" s="65">
        <f t="shared" si="14"/>
        <v>22804782.373998065</v>
      </c>
      <c r="L54" s="60">
        <f t="shared" si="15"/>
        <v>458545.67444570735</v>
      </c>
      <c r="M54" s="66">
        <f t="shared" si="16"/>
        <v>2049391.3534009531</v>
      </c>
      <c r="N54" s="66">
        <f t="shared" si="6"/>
        <v>24395628.05295331</v>
      </c>
      <c r="P54" s="18"/>
    </row>
    <row r="55" spans="2:16" x14ac:dyDescent="0.25">
      <c r="B55" s="20">
        <v>49</v>
      </c>
      <c r="C55" s="59">
        <v>43952</v>
      </c>
      <c r="D55" s="59">
        <v>43982</v>
      </c>
      <c r="E55" s="6">
        <v>22346236.699552357</v>
      </c>
      <c r="F55" s="61">
        <f t="shared" si="0"/>
        <v>31</v>
      </c>
      <c r="G55" s="62">
        <f t="shared" si="1"/>
        <v>8.4931506849315067E-2</v>
      </c>
      <c r="H55" s="63">
        <v>0.18190000000000001</v>
      </c>
      <c r="I55" s="63">
        <f t="shared" si="13"/>
        <v>0.27285000000000004</v>
      </c>
      <c r="J55" s="64">
        <f t="shared" si="3"/>
        <v>2.0308337615317473E-2</v>
      </c>
      <c r="K55" s="65">
        <f t="shared" si="14"/>
        <v>22808844.396249831</v>
      </c>
      <c r="L55" s="60">
        <f t="shared" si="15"/>
        <v>462607.69669747353</v>
      </c>
      <c r="M55" s="66">
        <f t="shared" si="16"/>
        <v>2511999.0500984266</v>
      </c>
      <c r="N55" s="66">
        <f t="shared" si="6"/>
        <v>24858235.749650784</v>
      </c>
      <c r="P55" s="44"/>
    </row>
    <row r="56" spans="2:16" x14ac:dyDescent="0.25">
      <c r="B56" s="20">
        <v>50</v>
      </c>
      <c r="C56" s="59">
        <v>43983</v>
      </c>
      <c r="D56" s="59">
        <v>44012</v>
      </c>
      <c r="E56" s="6">
        <v>22346236.699552357</v>
      </c>
      <c r="F56" s="61">
        <f t="shared" si="0"/>
        <v>30</v>
      </c>
      <c r="G56" s="62">
        <f t="shared" si="1"/>
        <v>8.2191780821917804E-2</v>
      </c>
      <c r="H56" s="63">
        <v>0.1812</v>
      </c>
      <c r="I56" s="63">
        <f t="shared" si="13"/>
        <v>0.27179999999999999</v>
      </c>
      <c r="J56" s="64">
        <f t="shared" si="3"/>
        <v>2.0238171647650516E-2</v>
      </c>
      <c r="K56" s="65">
        <f t="shared" si="14"/>
        <v>22792227.09746265</v>
      </c>
      <c r="L56" s="60">
        <f t="shared" si="15"/>
        <v>445990.39791029319</v>
      </c>
      <c r="M56" s="66">
        <f t="shared" si="16"/>
        <v>2957989.4480087198</v>
      </c>
      <c r="N56" s="66">
        <f t="shared" si="6"/>
        <v>25304226.147561077</v>
      </c>
    </row>
    <row r="57" spans="2:16" x14ac:dyDescent="0.25">
      <c r="B57" s="20">
        <v>51</v>
      </c>
      <c r="C57" s="59">
        <v>44013</v>
      </c>
      <c r="D57" s="59">
        <v>44043</v>
      </c>
      <c r="E57" s="6">
        <v>22346236.699552357</v>
      </c>
      <c r="F57" s="61">
        <f t="shared" si="0"/>
        <v>31</v>
      </c>
      <c r="G57" s="62">
        <f t="shared" si="1"/>
        <v>8.4931506849315067E-2</v>
      </c>
      <c r="H57" s="63">
        <v>0.1812</v>
      </c>
      <c r="I57" s="63">
        <f t="shared" si="13"/>
        <v>0.27179999999999999</v>
      </c>
      <c r="J57" s="64">
        <f t="shared" si="3"/>
        <v>2.0238171647650516E-2</v>
      </c>
      <c r="K57" s="65">
        <f t="shared" si="14"/>
        <v>22807245.765527759</v>
      </c>
      <c r="L57" s="60">
        <f t="shared" si="15"/>
        <v>461009.06597540155</v>
      </c>
      <c r="M57" s="66">
        <f t="shared" si="16"/>
        <v>3418998.5139841214</v>
      </c>
      <c r="N57" s="66">
        <f t="shared" si="6"/>
        <v>25765235.213536479</v>
      </c>
    </row>
    <row r="58" spans="2:16" x14ac:dyDescent="0.25">
      <c r="B58" s="20">
        <v>52</v>
      </c>
      <c r="C58" s="59">
        <v>44044</v>
      </c>
      <c r="D58" s="59">
        <v>44074</v>
      </c>
      <c r="E58" s="6">
        <v>22346236.699552357</v>
      </c>
      <c r="F58" s="61">
        <f t="shared" si="0"/>
        <v>31</v>
      </c>
      <c r="G58" s="62">
        <f t="shared" si="1"/>
        <v>8.4931506849315067E-2</v>
      </c>
      <c r="H58" s="63">
        <v>0.18290000000000001</v>
      </c>
      <c r="I58" s="63">
        <f t="shared" si="13"/>
        <v>0.27434999999999998</v>
      </c>
      <c r="J58" s="64">
        <f t="shared" si="3"/>
        <v>2.040848272831397E-2</v>
      </c>
      <c r="K58" s="65">
        <f t="shared" si="14"/>
        <v>22811126.062360533</v>
      </c>
      <c r="L58" s="60">
        <f t="shared" si="15"/>
        <v>464889.36280817538</v>
      </c>
      <c r="M58" s="66">
        <f t="shared" si="16"/>
        <v>3883887.8767922968</v>
      </c>
      <c r="N58" s="66">
        <f>+E58+M58</f>
        <v>26230124.576344654</v>
      </c>
    </row>
    <row r="59" spans="2:16" x14ac:dyDescent="0.25">
      <c r="B59" s="20">
        <v>53</v>
      </c>
      <c r="C59" s="59">
        <v>44075</v>
      </c>
      <c r="D59" s="59">
        <v>44104</v>
      </c>
      <c r="E59" s="6">
        <v>22346236.699552357</v>
      </c>
      <c r="F59" s="61">
        <f t="shared" si="0"/>
        <v>30</v>
      </c>
      <c r="G59" s="62">
        <f t="shared" si="1"/>
        <v>8.2191780821917804E-2</v>
      </c>
      <c r="H59" s="63">
        <v>0.1835</v>
      </c>
      <c r="I59" s="63">
        <f t="shared" si="13"/>
        <v>0.27524999999999999</v>
      </c>
      <c r="J59" s="64">
        <f t="shared" si="3"/>
        <v>2.0468517942215714E-2</v>
      </c>
      <c r="K59" s="65">
        <f t="shared" si="14"/>
        <v>22797302.557238918</v>
      </c>
      <c r="L59" s="60">
        <f t="shared" si="15"/>
        <v>451065.8576865606</v>
      </c>
      <c r="M59" s="66">
        <f t="shared" si="16"/>
        <v>4334953.7344788574</v>
      </c>
      <c r="N59" s="66">
        <f t="shared" si="6"/>
        <v>26681190.434031215</v>
      </c>
    </row>
    <row r="60" spans="2:16" x14ac:dyDescent="0.25">
      <c r="B60" s="20">
        <v>54</v>
      </c>
      <c r="C60" s="59">
        <v>44105</v>
      </c>
      <c r="D60" s="59">
        <v>44135</v>
      </c>
      <c r="E60" s="6">
        <v>22346236.699552357</v>
      </c>
      <c r="F60" s="61">
        <f t="shared" si="0"/>
        <v>31</v>
      </c>
      <c r="G60" s="62">
        <f t="shared" si="1"/>
        <v>8.4931506849315067E-2</v>
      </c>
      <c r="H60" s="63">
        <v>0.18090000000000001</v>
      </c>
      <c r="I60" s="63">
        <f t="shared" si="13"/>
        <v>0.27134999999999998</v>
      </c>
      <c r="J60" s="64">
        <f t="shared" si="3"/>
        <v>2.0208084261774895E-2</v>
      </c>
      <c r="K60" s="65">
        <f t="shared" si="14"/>
        <v>22806560.268331807</v>
      </c>
      <c r="L60" s="60">
        <f t="shared" si="15"/>
        <v>460323.56877944991</v>
      </c>
      <c r="M60" s="66">
        <f t="shared" si="16"/>
        <v>4795277.3032583073</v>
      </c>
      <c r="N60" s="66">
        <f t="shared" si="6"/>
        <v>27141514.002810664</v>
      </c>
    </row>
    <row r="61" spans="2:16" x14ac:dyDescent="0.25">
      <c r="B61" s="20">
        <v>55</v>
      </c>
      <c r="C61" s="59">
        <v>44136</v>
      </c>
      <c r="D61" s="59">
        <v>44165</v>
      </c>
      <c r="E61" s="6">
        <v>22346236.699552357</v>
      </c>
      <c r="F61" s="61">
        <f t="shared" si="0"/>
        <v>30</v>
      </c>
      <c r="G61" s="62">
        <f t="shared" si="1"/>
        <v>8.2191780821917804E-2</v>
      </c>
      <c r="H61" s="63">
        <v>0.1784</v>
      </c>
      <c r="I61" s="63">
        <f t="shared" si="13"/>
        <v>0.2676</v>
      </c>
      <c r="J61" s="64">
        <f t="shared" si="3"/>
        <v>1.9956975716262315E-2</v>
      </c>
      <c r="K61" s="65">
        <f t="shared" si="14"/>
        <v>22786031.193408292</v>
      </c>
      <c r="L61" s="60">
        <f t="shared" si="15"/>
        <v>439794.49385593459</v>
      </c>
      <c r="M61" s="66">
        <f t="shared" si="16"/>
        <v>5235071.7971142419</v>
      </c>
      <c r="N61" s="66">
        <f t="shared" si="6"/>
        <v>27581308.496666599</v>
      </c>
    </row>
    <row r="62" spans="2:16" x14ac:dyDescent="0.25">
      <c r="B62" s="20">
        <v>56</v>
      </c>
      <c r="C62" s="59">
        <v>44166</v>
      </c>
      <c r="D62" s="59">
        <v>44196</v>
      </c>
      <c r="E62" s="6">
        <v>22346236.699552357</v>
      </c>
      <c r="F62" s="61">
        <f t="shared" si="0"/>
        <v>31</v>
      </c>
      <c r="G62" s="62">
        <f t="shared" si="1"/>
        <v>8.4931506849315067E-2</v>
      </c>
      <c r="H62" s="63">
        <v>0.17460000000000001</v>
      </c>
      <c r="I62" s="63">
        <f t="shared" si="13"/>
        <v>0.26190000000000002</v>
      </c>
      <c r="J62" s="64">
        <f t="shared" si="3"/>
        <v>1.9573983490916769E-2</v>
      </c>
      <c r="K62" s="65">
        <f t="shared" si="14"/>
        <v>22792113.297495876</v>
      </c>
      <c r="L62" s="60">
        <f t="shared" si="15"/>
        <v>445876.59794351831</v>
      </c>
      <c r="M62" s="66">
        <f t="shared" si="16"/>
        <v>5680948.3950577602</v>
      </c>
      <c r="N62" s="66">
        <f t="shared" si="6"/>
        <v>28027185.094610117</v>
      </c>
    </row>
    <row r="63" spans="2:16" x14ac:dyDescent="0.25">
      <c r="B63" s="20">
        <v>57</v>
      </c>
      <c r="C63" s="59">
        <v>44197</v>
      </c>
      <c r="D63" s="59">
        <v>44227</v>
      </c>
      <c r="E63" s="6">
        <v>22346236.699552357</v>
      </c>
      <c r="F63" s="61">
        <f t="shared" si="0"/>
        <v>31</v>
      </c>
      <c r="G63" s="62">
        <f t="shared" si="1"/>
        <v>8.4931506849315067E-2</v>
      </c>
      <c r="H63" s="63">
        <v>0.17319999999999999</v>
      </c>
      <c r="I63" s="63">
        <f t="shared" si="13"/>
        <v>0.25979999999999998</v>
      </c>
      <c r="J63" s="64">
        <f t="shared" si="3"/>
        <v>1.9432481245112987E-2</v>
      </c>
      <c r="K63" s="65">
        <f t="shared" si="14"/>
        <v>22788889.418890566</v>
      </c>
      <c r="L63" s="60">
        <f t="shared" si="15"/>
        <v>442652.71933820844</v>
      </c>
      <c r="M63" s="66">
        <f t="shared" si="16"/>
        <v>6123601.1143959686</v>
      </c>
      <c r="N63" s="66">
        <f t="shared" si="6"/>
        <v>28469837.813948326</v>
      </c>
    </row>
    <row r="64" spans="2:16" x14ac:dyDescent="0.25">
      <c r="B64" s="20">
        <v>58</v>
      </c>
      <c r="C64" s="59">
        <v>44228</v>
      </c>
      <c r="D64" s="59">
        <v>44255</v>
      </c>
      <c r="E64" s="6">
        <v>22346236.699552357</v>
      </c>
      <c r="F64" s="61">
        <f t="shared" si="0"/>
        <v>28</v>
      </c>
      <c r="G64" s="62">
        <f t="shared" si="1"/>
        <v>7.6712328767123292E-2</v>
      </c>
      <c r="H64" s="63">
        <v>0.1754</v>
      </c>
      <c r="I64" s="63">
        <f t="shared" si="13"/>
        <v>0.2631</v>
      </c>
      <c r="J64" s="64">
        <f t="shared" si="3"/>
        <v>1.9654745030757592E-2</v>
      </c>
      <c r="K64" s="65">
        <f t="shared" si="14"/>
        <v>22750236.700381242</v>
      </c>
      <c r="L64" s="60">
        <f t="shared" si="15"/>
        <v>404000.00082888454</v>
      </c>
      <c r="M64" s="66">
        <f t="shared" si="16"/>
        <v>6527601.1152248532</v>
      </c>
      <c r="N64" s="66">
        <f t="shared" si="6"/>
        <v>28873837.81477721</v>
      </c>
    </row>
    <row r="65" spans="2:14" x14ac:dyDescent="0.25">
      <c r="B65" s="20">
        <v>59</v>
      </c>
      <c r="C65" s="59">
        <v>44256</v>
      </c>
      <c r="D65" s="59">
        <v>44286</v>
      </c>
      <c r="E65" s="6">
        <v>22346236.699552357</v>
      </c>
      <c r="F65" s="61">
        <f t="shared" si="0"/>
        <v>31</v>
      </c>
      <c r="G65" s="62">
        <f t="shared" si="1"/>
        <v>8.4931506849315067E-2</v>
      </c>
      <c r="H65" s="63">
        <v>0.1741</v>
      </c>
      <c r="I65" s="63">
        <f t="shared" si="13"/>
        <v>0.26114999999999999</v>
      </c>
      <c r="J65" s="64">
        <f t="shared" si="3"/>
        <v>1.9523471771100809E-2</v>
      </c>
      <c r="K65" s="65">
        <f t="shared" si="14"/>
        <v>22790962.476240207</v>
      </c>
      <c r="L65" s="60">
        <f t="shared" si="15"/>
        <v>444725.77668784931</v>
      </c>
      <c r="M65" s="66">
        <f t="shared" si="16"/>
        <v>6972326.8919127025</v>
      </c>
      <c r="N65" s="66">
        <f t="shared" si="6"/>
        <v>29318563.59146506</v>
      </c>
    </row>
    <row r="66" spans="2:14" x14ac:dyDescent="0.25">
      <c r="B66" s="20">
        <v>60</v>
      </c>
      <c r="C66" s="59">
        <v>44287</v>
      </c>
      <c r="D66" s="59">
        <v>44316</v>
      </c>
      <c r="E66" s="6">
        <v>22346236.699552357</v>
      </c>
      <c r="F66" s="61">
        <f t="shared" si="0"/>
        <v>30</v>
      </c>
      <c r="G66" s="62">
        <f t="shared" si="1"/>
        <v>8.2191780821917804E-2</v>
      </c>
      <c r="H66" s="63">
        <v>0.1731</v>
      </c>
      <c r="I66" s="63">
        <f t="shared" si="13"/>
        <v>0.25964999999999999</v>
      </c>
      <c r="J66" s="64">
        <f t="shared" si="3"/>
        <v>1.942236567004052E-2</v>
      </c>
      <c r="K66" s="65">
        <f t="shared" si="14"/>
        <v>22774251.468557235</v>
      </c>
      <c r="L66" s="60">
        <f t="shared" si="15"/>
        <v>428014.76900487766</v>
      </c>
      <c r="M66" s="66">
        <f t="shared" si="16"/>
        <v>7400341.6609175801</v>
      </c>
      <c r="N66" s="66">
        <f t="shared" si="6"/>
        <v>29746578.360469937</v>
      </c>
    </row>
    <row r="67" spans="2:14" x14ac:dyDescent="0.25">
      <c r="B67" s="20">
        <v>61</v>
      </c>
      <c r="C67" s="59">
        <v>44317</v>
      </c>
      <c r="D67" s="59">
        <v>44347</v>
      </c>
      <c r="E67" s="6">
        <v>22346236.699552357</v>
      </c>
      <c r="F67" s="61">
        <f t="shared" si="0"/>
        <v>31</v>
      </c>
      <c r="G67" s="62">
        <f t="shared" si="1"/>
        <v>8.4931506849315067E-2</v>
      </c>
      <c r="H67" s="63">
        <v>0.17219999999999999</v>
      </c>
      <c r="I67" s="63">
        <f t="shared" si="13"/>
        <v>0.25829999999999997</v>
      </c>
      <c r="J67" s="64">
        <f t="shared" si="3"/>
        <v>1.9331275772907164E-2</v>
      </c>
      <c r="K67" s="65">
        <f t="shared" si="14"/>
        <v>22786583.636322465</v>
      </c>
      <c r="L67" s="60">
        <f t="shared" si="15"/>
        <v>440346.9367701076</v>
      </c>
      <c r="M67" s="66">
        <f t="shared" si="16"/>
        <v>7840688.5976876877</v>
      </c>
      <c r="N67" s="66">
        <f t="shared" si="6"/>
        <v>30186925.297240045</v>
      </c>
    </row>
    <row r="68" spans="2:14" x14ac:dyDescent="0.25">
      <c r="B68" s="20">
        <v>62</v>
      </c>
      <c r="C68" s="59">
        <v>44348</v>
      </c>
      <c r="D68" s="59">
        <v>44377</v>
      </c>
      <c r="E68" s="6">
        <v>22346236.699552357</v>
      </c>
      <c r="F68" s="61">
        <f t="shared" si="0"/>
        <v>30</v>
      </c>
      <c r="G68" s="62">
        <f t="shared" si="1"/>
        <v>8.2191780821917804E-2</v>
      </c>
      <c r="H68" s="63">
        <v>0.1721</v>
      </c>
      <c r="I68" s="63">
        <f t="shared" si="13"/>
        <v>0.25814999999999999</v>
      </c>
      <c r="J68" s="64">
        <f t="shared" si="3"/>
        <v>1.9321149143988858E-2</v>
      </c>
      <c r="K68" s="65">
        <f t="shared" si="14"/>
        <v>22772021.230033841</v>
      </c>
      <c r="L68" s="60">
        <f t="shared" si="15"/>
        <v>425784.53048148379</v>
      </c>
      <c r="M68" s="66">
        <f t="shared" si="16"/>
        <v>8266473.1281691715</v>
      </c>
      <c r="N68" s="66">
        <f t="shared" si="6"/>
        <v>30612709.827721529</v>
      </c>
    </row>
    <row r="69" spans="2:14" x14ac:dyDescent="0.25">
      <c r="B69" s="20">
        <v>63</v>
      </c>
      <c r="C69" s="59">
        <v>44378</v>
      </c>
      <c r="D69" s="59">
        <v>44408</v>
      </c>
      <c r="E69" s="6">
        <v>22346236.699552357</v>
      </c>
      <c r="F69" s="61">
        <f t="shared" si="0"/>
        <v>31</v>
      </c>
      <c r="G69" s="62">
        <f t="shared" si="1"/>
        <v>8.4931506849315067E-2</v>
      </c>
      <c r="H69" s="63">
        <v>0.17180000000000001</v>
      </c>
      <c r="I69" s="63">
        <f t="shared" si="13"/>
        <v>0.25770000000000004</v>
      </c>
      <c r="J69" s="64">
        <f t="shared" si="3"/>
        <v>1.9290762615578938E-2</v>
      </c>
      <c r="K69" s="65">
        <f t="shared" si="14"/>
        <v>22785660.618966036</v>
      </c>
      <c r="L69" s="60">
        <f t="shared" si="15"/>
        <v>439423.91941367835</v>
      </c>
      <c r="M69" s="66">
        <f t="shared" si="16"/>
        <v>8705897.0475828499</v>
      </c>
      <c r="N69" s="66">
        <f t="shared" si="6"/>
        <v>31052133.747135207</v>
      </c>
    </row>
    <row r="70" spans="2:14" x14ac:dyDescent="0.25">
      <c r="B70" s="20">
        <v>64</v>
      </c>
      <c r="C70" s="59">
        <v>44409</v>
      </c>
      <c r="D70" s="59">
        <v>44439</v>
      </c>
      <c r="E70" s="6">
        <v>22346236.699552357</v>
      </c>
      <c r="F70" s="61">
        <f t="shared" ref="F70:F71" si="17">D70-C70+1</f>
        <v>31</v>
      </c>
      <c r="G70" s="62">
        <f t="shared" ref="G70:G71" si="18">F70/365</f>
        <v>8.4931506849315067E-2</v>
      </c>
      <c r="H70" s="63">
        <v>0.1724</v>
      </c>
      <c r="I70" s="63">
        <f t="shared" si="13"/>
        <v>0.2586</v>
      </c>
      <c r="J70" s="64">
        <f t="shared" ref="J70:J71" si="19">((1+I70)^1)^(1/12)-1</f>
        <v>1.9351525711433615E-2</v>
      </c>
      <c r="K70" s="65">
        <f t="shared" si="14"/>
        <v>22787044.993981134</v>
      </c>
      <c r="L70" s="60">
        <f t="shared" si="15"/>
        <v>440808.29442877695</v>
      </c>
      <c r="M70" s="66">
        <f t="shared" si="16"/>
        <v>9146705.3420116268</v>
      </c>
      <c r="N70" s="66">
        <f t="shared" ref="N70:N71" si="20">+E70+M70</f>
        <v>31492942.041563984</v>
      </c>
    </row>
    <row r="71" spans="2:14" x14ac:dyDescent="0.25">
      <c r="B71" s="20">
        <v>65</v>
      </c>
      <c r="C71" s="59">
        <v>44440</v>
      </c>
      <c r="D71" s="59">
        <v>44463</v>
      </c>
      <c r="E71" s="6">
        <v>22346236.699552357</v>
      </c>
      <c r="F71" s="61">
        <f t="shared" si="17"/>
        <v>24</v>
      </c>
      <c r="G71" s="62">
        <f t="shared" si="18"/>
        <v>6.575342465753424E-2</v>
      </c>
      <c r="H71" s="63">
        <v>0.17190000000000003</v>
      </c>
      <c r="I71" s="63">
        <f t="shared" si="13"/>
        <v>0.25785000000000002</v>
      </c>
      <c r="J71" s="64">
        <f t="shared" si="19"/>
        <v>1.9300892565577765E-2</v>
      </c>
      <c r="K71" s="65">
        <f t="shared" si="14"/>
        <v>22685864.460765939</v>
      </c>
      <c r="L71" s="60">
        <f t="shared" si="15"/>
        <v>339627.76121358201</v>
      </c>
      <c r="M71" s="66">
        <f t="shared" si="16"/>
        <v>9486333.1032252088</v>
      </c>
      <c r="N71" s="94">
        <f t="shared" si="20"/>
        <v>31832569.802777566</v>
      </c>
    </row>
    <row r="75" spans="2:14" x14ac:dyDescent="0.25">
      <c r="D75" s="126" t="s">
        <v>38</v>
      </c>
      <c r="E75" s="126"/>
    </row>
    <row r="76" spans="2:14" ht="30" x14ac:dyDescent="0.25">
      <c r="D76" s="93" t="s">
        <v>36</v>
      </c>
      <c r="E76" s="97">
        <v>203990075</v>
      </c>
    </row>
    <row r="77" spans="2:14" x14ac:dyDescent="0.25">
      <c r="D77" s="93" t="s">
        <v>35</v>
      </c>
      <c r="E77" s="97">
        <f>+N49</f>
        <v>226192960.39491731</v>
      </c>
    </row>
    <row r="78" spans="2:14" ht="28.5" x14ac:dyDescent="0.25">
      <c r="D78" s="99" t="s">
        <v>37</v>
      </c>
      <c r="E78" s="98">
        <f>+E77-E76</f>
        <v>22202885.394917309</v>
      </c>
      <c r="H78" s="18"/>
    </row>
    <row r="81" spans="4:5" x14ac:dyDescent="0.25">
      <c r="D81" s="126" t="s">
        <v>39</v>
      </c>
      <c r="E81" s="126"/>
    </row>
    <row r="82" spans="4:5" x14ac:dyDescent="0.25">
      <c r="D82" s="93" t="s">
        <v>40</v>
      </c>
      <c r="E82" s="96">
        <f>+E71</f>
        <v>22346236.699552357</v>
      </c>
    </row>
    <row r="83" spans="4:5" ht="30" x14ac:dyDescent="0.25">
      <c r="D83" s="93" t="s">
        <v>41</v>
      </c>
      <c r="E83" s="97">
        <f>+M71</f>
        <v>9486333.1032252088</v>
      </c>
    </row>
    <row r="84" spans="4:5" ht="29.25" x14ac:dyDescent="0.25">
      <c r="D84" s="95" t="s">
        <v>42</v>
      </c>
      <c r="E84" s="98">
        <f>+E83+E82</f>
        <v>31832569.802777566</v>
      </c>
    </row>
    <row r="85" spans="4:5" x14ac:dyDescent="0.25">
      <c r="D85" s="97" t="s">
        <v>29</v>
      </c>
      <c r="E85" s="97">
        <v>7512000</v>
      </c>
    </row>
    <row r="86" spans="4:5" x14ac:dyDescent="0.25">
      <c r="D86" s="100" t="s">
        <v>18</v>
      </c>
      <c r="E86" s="100">
        <f>+E85+E84</f>
        <v>39344569.802777566</v>
      </c>
    </row>
    <row r="89" spans="4:5" x14ac:dyDescent="0.25">
      <c r="E89" s="22"/>
    </row>
    <row r="90" spans="4:5" x14ac:dyDescent="0.25">
      <c r="E90" s="22"/>
    </row>
    <row r="91" spans="4:5" x14ac:dyDescent="0.25">
      <c r="E91" s="22"/>
    </row>
    <row r="92" spans="4:5" x14ac:dyDescent="0.25">
      <c r="E92" s="22"/>
    </row>
    <row r="93" spans="4:5" x14ac:dyDescent="0.25">
      <c r="E93" s="22"/>
    </row>
    <row r="94" spans="4:5" x14ac:dyDescent="0.25">
      <c r="D94" s="24"/>
      <c r="E94" s="25"/>
    </row>
    <row r="95" spans="4:5" x14ac:dyDescent="0.25">
      <c r="E95" s="57"/>
    </row>
  </sheetData>
  <mergeCells count="5">
    <mergeCell ref="B1:N1"/>
    <mergeCell ref="B2:N2"/>
    <mergeCell ref="B49:B50"/>
    <mergeCell ref="D75:E75"/>
    <mergeCell ref="D81:E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07-09-20</vt:lpstr>
      <vt:lpstr>VENDEDOR</vt:lpstr>
      <vt:lpstr>Hoja1</vt:lpstr>
      <vt:lpstr>Hoja2</vt:lpstr>
      <vt:lpstr>30-09-2020</vt:lpstr>
      <vt:lpstr>CHUBB DE COLOMBIA</vt:lpstr>
      <vt:lpstr>Hoja3</vt:lpstr>
      <vt:lpstr>'07-09-20'!Área_de_impresión</vt:lpstr>
      <vt:lpstr>'30-09-2020'!Área_de_impresión</vt:lpstr>
      <vt:lpstr>'CHUBB DE COLOMBIA'!Área_de_impresión</vt:lpstr>
      <vt:lpstr>VENDEDOR!Área_de_impresión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David Velasco</dc:creator>
  <cp:lastModifiedBy>Juan Diego Robles Ruiz</cp:lastModifiedBy>
  <cp:lastPrinted>2021-10-19T19:24:13Z</cp:lastPrinted>
  <dcterms:created xsi:type="dcterms:W3CDTF">2016-01-22T14:17:31Z</dcterms:created>
  <dcterms:modified xsi:type="dcterms:W3CDTF">2024-01-24T20:43:28Z</dcterms:modified>
</cp:coreProperties>
</file>