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2E6FB57A-7CA8-4015-A519-5296646F28C3}" xr6:coauthVersionLast="47" xr6:coauthVersionMax="47" xr10:uidLastSave="{00000000-0000-0000-0000-000000000000}"/>
  <bookViews>
    <workbookView xWindow="-120" yWindow="-120" windowWidth="24240" windowHeight="13020" activeTab="1" xr2:uid="{69AAD36E-CAFA-43EB-832F-400E58192986}"/>
  </bookViews>
  <sheets>
    <sheet name="LIQ. PRETENSIONES DEMANDA" sheetId="12" r:id="rId1"/>
    <sheet name="LIQ. RL CON EFICACIA" sheetId="1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3" l="1"/>
  <c r="D32" i="13"/>
  <c r="I10" i="12"/>
  <c r="I9" i="12"/>
  <c r="I8" i="13"/>
  <c r="J8" i="13" s="1"/>
  <c r="G8" i="13"/>
  <c r="E13" i="13" s="1"/>
  <c r="I7" i="13"/>
  <c r="J7" i="13" s="1"/>
  <c r="G7" i="13"/>
  <c r="E12" i="13" s="1"/>
  <c r="E32" i="13"/>
  <c r="F27" i="13"/>
  <c r="F23" i="13"/>
  <c r="F22" i="13"/>
  <c r="F18" i="13"/>
  <c r="F17" i="13"/>
  <c r="F13" i="13"/>
  <c r="F12" i="13"/>
  <c r="E22" i="13"/>
  <c r="G22" i="13" s="1"/>
  <c r="G13" i="13" l="1"/>
  <c r="E18" i="13" s="1"/>
  <c r="G18" i="13" s="1"/>
  <c r="H7" i="13"/>
  <c r="G12" i="13"/>
  <c r="E27" i="13"/>
  <c r="G27" i="13" s="1"/>
  <c r="G28" i="13" s="1"/>
  <c r="H8" i="13"/>
  <c r="J9" i="13"/>
  <c r="E17" i="13"/>
  <c r="G17" i="13" s="1"/>
  <c r="G14" i="13"/>
  <c r="G9" i="13"/>
  <c r="E23" i="13"/>
  <c r="G23" i="13" s="1"/>
  <c r="G24" i="13" s="1"/>
  <c r="F32" i="13"/>
  <c r="F33" i="13" s="1"/>
  <c r="G19" i="13" l="1"/>
  <c r="H9" i="13"/>
  <c r="G93" i="12" l="1"/>
  <c r="E89" i="12" l="1"/>
  <c r="F89" i="12"/>
  <c r="G90" i="12"/>
  <c r="F77" i="12" l="1"/>
  <c r="F78" i="12"/>
  <c r="F79" i="12"/>
  <c r="F80" i="12"/>
  <c r="F81" i="12"/>
  <c r="F82" i="12"/>
  <c r="F83" i="12"/>
  <c r="F84" i="12"/>
  <c r="F76" i="12"/>
  <c r="E84" i="12"/>
  <c r="E77" i="12"/>
  <c r="E78" i="12"/>
  <c r="E79" i="12"/>
  <c r="G79" i="12" s="1"/>
  <c r="E80" i="12"/>
  <c r="E81" i="12"/>
  <c r="E82" i="12"/>
  <c r="E83" i="12"/>
  <c r="G83" i="12" s="1"/>
  <c r="E76" i="12"/>
  <c r="G76" i="12" s="1"/>
  <c r="G61" i="12"/>
  <c r="G62" i="12"/>
  <c r="G63" i="12"/>
  <c r="G64" i="12"/>
  <c r="G65" i="12"/>
  <c r="G66" i="12"/>
  <c r="G67" i="12"/>
  <c r="G68" i="12"/>
  <c r="G69" i="12"/>
  <c r="G70" i="12"/>
  <c r="J10" i="12"/>
  <c r="K10" i="12" s="1"/>
  <c r="J9" i="12"/>
  <c r="K9" i="12" s="1"/>
  <c r="G50" i="12"/>
  <c r="G51" i="12"/>
  <c r="G52" i="12"/>
  <c r="G53" i="12"/>
  <c r="G54" i="12"/>
  <c r="G55" i="12"/>
  <c r="G56" i="12"/>
  <c r="G57" i="12"/>
  <c r="G49" i="12"/>
  <c r="G37" i="12"/>
  <c r="G38" i="12"/>
  <c r="G39" i="12"/>
  <c r="G40" i="12"/>
  <c r="G41" i="12"/>
  <c r="G42" i="12"/>
  <c r="G43" i="12"/>
  <c r="G44" i="12"/>
  <c r="G36" i="12"/>
  <c r="G24" i="12"/>
  <c r="G25" i="12"/>
  <c r="G26" i="12"/>
  <c r="G27" i="12"/>
  <c r="G28" i="12"/>
  <c r="G29" i="12"/>
  <c r="G30" i="12"/>
  <c r="G31" i="12"/>
  <c r="G23" i="12"/>
  <c r="H10" i="12"/>
  <c r="F23" i="12" s="1"/>
  <c r="H11" i="12"/>
  <c r="F24" i="12" s="1"/>
  <c r="H12" i="12"/>
  <c r="F25" i="12" s="1"/>
  <c r="H13" i="12"/>
  <c r="F26" i="12" s="1"/>
  <c r="H14" i="12"/>
  <c r="F27" i="12" s="1"/>
  <c r="H15" i="12"/>
  <c r="F28" i="12" s="1"/>
  <c r="H16" i="12"/>
  <c r="F29" i="12" s="1"/>
  <c r="H17" i="12"/>
  <c r="F30" i="12" s="1"/>
  <c r="H18" i="12"/>
  <c r="F31" i="12" s="1"/>
  <c r="G82" i="12" l="1"/>
  <c r="G78" i="12"/>
  <c r="G81" i="12"/>
  <c r="G77" i="12"/>
  <c r="I15" i="12"/>
  <c r="I11" i="12"/>
  <c r="I12" i="12"/>
  <c r="G80" i="12"/>
  <c r="I14" i="12"/>
  <c r="I16" i="12"/>
  <c r="I17" i="12"/>
  <c r="I13" i="12"/>
  <c r="I18" i="12"/>
  <c r="G84" i="12"/>
  <c r="F52" i="12"/>
  <c r="H52" i="12" s="1"/>
  <c r="H23" i="12"/>
  <c r="F36" i="12" s="1"/>
  <c r="H36" i="12" s="1"/>
  <c r="F67" i="12"/>
  <c r="H67" i="12" s="1"/>
  <c r="F63" i="12"/>
  <c r="H63" i="12" s="1"/>
  <c r="F66" i="12"/>
  <c r="H66" i="12" s="1"/>
  <c r="F69" i="12"/>
  <c r="H69" i="12" s="1"/>
  <c r="F65" i="12"/>
  <c r="H65" i="12" s="1"/>
  <c r="F70" i="12"/>
  <c r="F62" i="12"/>
  <c r="H62" i="12" s="1"/>
  <c r="F68" i="12"/>
  <c r="H68" i="12" s="1"/>
  <c r="F64" i="12"/>
  <c r="H64" i="12" s="1"/>
  <c r="F56" i="12"/>
  <c r="H56" i="12" s="1"/>
  <c r="F55" i="12"/>
  <c r="H55" i="12" s="1"/>
  <c r="F51" i="12"/>
  <c r="H51" i="12" s="1"/>
  <c r="F54" i="12"/>
  <c r="H54" i="12" s="1"/>
  <c r="F50" i="12"/>
  <c r="H50" i="12" s="1"/>
  <c r="F57" i="12"/>
  <c r="H57" i="12" s="1"/>
  <c r="F53" i="12"/>
  <c r="H53" i="12" s="1"/>
  <c r="F49" i="12"/>
  <c r="H49" i="12" s="1"/>
  <c r="H29" i="12"/>
  <c r="F42" i="12" s="1"/>
  <c r="H42" i="12" s="1"/>
  <c r="H25" i="12"/>
  <c r="F38" i="12" s="1"/>
  <c r="H38" i="12" s="1"/>
  <c r="H28" i="12"/>
  <c r="F41" i="12" s="1"/>
  <c r="H41" i="12" s="1"/>
  <c r="H24" i="12"/>
  <c r="F37" i="12" s="1"/>
  <c r="H37" i="12" s="1"/>
  <c r="H30" i="12"/>
  <c r="F43" i="12" s="1"/>
  <c r="H43" i="12" s="1"/>
  <c r="H26" i="12"/>
  <c r="F39" i="12" s="1"/>
  <c r="H39" i="12" s="1"/>
  <c r="H27" i="12"/>
  <c r="F40" i="12" s="1"/>
  <c r="H40" i="12" s="1"/>
  <c r="H31" i="12"/>
  <c r="F44" i="12" s="1"/>
  <c r="H44" i="12" s="1"/>
  <c r="G85" i="12" l="1"/>
  <c r="K19" i="12"/>
  <c r="G22" i="12"/>
  <c r="G48" i="12" l="1"/>
  <c r="G35" i="12"/>
  <c r="H9" i="12"/>
  <c r="I19" i="12" s="1"/>
  <c r="F61" i="12" l="1"/>
  <c r="H61" i="12" s="1"/>
  <c r="H19" i="12"/>
  <c r="F22" i="12"/>
  <c r="F48" i="12"/>
  <c r="H70" i="12"/>
  <c r="H71" i="12" s="1"/>
  <c r="H22" i="12" l="1"/>
  <c r="F35" i="12" l="1"/>
  <c r="H35" i="12" s="1"/>
  <c r="H45" i="12" s="1"/>
  <c r="H32" i="12"/>
  <c r="H48" i="12"/>
  <c r="H58" i="12" s="1"/>
</calcChain>
</file>

<file path=xl/sharedStrings.xml><?xml version="1.0" encoding="utf-8"?>
<sst xmlns="http://schemas.openxmlformats.org/spreadsheetml/2006/main" count="162" uniqueCount="27">
  <si>
    <t>DESDE</t>
  </si>
  <si>
    <t>HASTA</t>
  </si>
  <si>
    <t>DÍAS</t>
  </si>
  <si>
    <t>CARGO</t>
  </si>
  <si>
    <t>TOTAL ADEUDADO</t>
  </si>
  <si>
    <t>CESANTÍAS</t>
  </si>
  <si>
    <t>Total Liquidación:</t>
  </si>
  <si>
    <t>DIFERENCIAS SALARIALES AÑOS</t>
  </si>
  <si>
    <t>SALARIOS DEVENGADOS</t>
  </si>
  <si>
    <t>DIFERENCIA SALARIO</t>
  </si>
  <si>
    <t>VACACIONES</t>
  </si>
  <si>
    <t>INTERESES CESANTÍAS</t>
  </si>
  <si>
    <t>PRIMA</t>
  </si>
  <si>
    <t>MENSAJERO</t>
  </si>
  <si>
    <t>SALARIOS PRETENDIDOS (CONVENCION)</t>
  </si>
  <si>
    <t>TOTAL 10%</t>
  </si>
  <si>
    <t>SANCIÓN POR NO CONSIGNACIÓN DE CESANTÍAS</t>
  </si>
  <si>
    <t>SALARIO</t>
  </si>
  <si>
    <t>SANCIÓN</t>
  </si>
  <si>
    <t>DIFERENCIA ANUAL</t>
  </si>
  <si>
    <t>DIFERENCIA MES</t>
  </si>
  <si>
    <t>LIQUIDACIÓN DE LAS PRETENSIONES DESDE 20/10/2006 AL 01/12/2015</t>
  </si>
  <si>
    <t>CAPITAL</t>
  </si>
  <si>
    <t>INTERESES MORATORIOS ART. 65 CST</t>
  </si>
  <si>
    <r>
      <rPr>
        <b/>
        <sz val="9"/>
        <color theme="1"/>
        <rFont val="Arial"/>
        <family val="2"/>
      </rPr>
      <t xml:space="preserve">Nota 1: </t>
    </r>
    <r>
      <rPr>
        <sz val="9"/>
        <color theme="1"/>
        <rFont val="Arial"/>
        <family val="2"/>
      </rPr>
      <t>el demandante solicita (i) el pago del 10% del salario apropiado por EFICACIA y PROSERVIS (solo se liquidó el periodo laborado con EFICACIA), (ii) Diferencia salarial desde 20/10/2006 al 01/12/2015, (iii) reliquidación cesantías, intereses a las cesantías, primas de servicios, vacaciones y aportes a pensión, (iv) indemnización articulo 65 del CST, sanción por no consignación de cesantías, (v) indemnización por despido injusto consagrado en la convención, el pago de todos los derechos en pactos colectivos y perjuicios morales, rubros los cuales no se liquidan</t>
    </r>
  </si>
  <si>
    <t>LIQUIDACIÓN DE LAS PRETENSIONES DESDE EL 20/10/2006 AL 15/02/2007 (RL CON EFICACIA)</t>
  </si>
  <si>
    <t>Nota: se liquidan las pretensiones de la demanda conforme a la relación laboral que sostuvo el demandante con EFICACIA esto es del 20/10/2006 al 15/02/2007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</si>
</sst>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/>
    <xf numFmtId="0" fontId="7" fillId="0" borderId="1" xfId="0" applyFont="1" applyBorder="1" applyAlignment="1">
      <alignment horizontal="center"/>
    </xf>
    <xf numFmtId="164" fontId="7" fillId="3" borderId="1" xfId="6" applyNumberFormat="1" applyFont="1" applyFill="1" applyBorder="1" applyAlignment="1">
      <alignment horizontal="center" vertical="center"/>
    </xf>
    <xf numFmtId="164" fontId="7" fillId="0" borderId="0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1" xfId="1" applyNumberFormat="1" applyFont="1" applyFill="1" applyBorder="1"/>
    <xf numFmtId="164" fontId="7" fillId="0" borderId="0" xfId="1" applyNumberFormat="1" applyFont="1" applyFill="1" applyBorder="1"/>
    <xf numFmtId="164" fontId="9" fillId="4" borderId="1" xfId="0" applyNumberFormat="1" applyFont="1" applyFill="1" applyBorder="1"/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/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64" fontId="7" fillId="0" borderId="4" xfId="1" applyNumberFormat="1" applyFont="1" applyFill="1" applyBorder="1"/>
    <xf numFmtId="164" fontId="4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7" fillId="2" borderId="1" xfId="18" applyFont="1" applyFill="1" applyBorder="1" applyAlignment="1">
      <alignment horizontal="center"/>
    </xf>
    <xf numFmtId="0" fontId="4" fillId="2" borderId="1" xfId="0" applyFont="1" applyFill="1" applyBorder="1"/>
    <xf numFmtId="165" fontId="7" fillId="3" borderId="1" xfId="0" applyNumberFormat="1" applyFont="1" applyFill="1" applyBorder="1"/>
    <xf numFmtId="0" fontId="7" fillId="2" borderId="1" xfId="0" applyFont="1" applyFill="1" applyBorder="1"/>
    <xf numFmtId="164" fontId="7" fillId="0" borderId="1" xfId="1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7" fillId="0" borderId="1" xfId="1" applyNumberFormat="1" applyFont="1" applyFill="1" applyBorder="1"/>
    <xf numFmtId="164" fontId="7" fillId="3" borderId="2" xfId="6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/>
    <xf numFmtId="164" fontId="7" fillId="3" borderId="2" xfId="1" applyNumberFormat="1" applyFont="1" applyFill="1" applyBorder="1"/>
    <xf numFmtId="164" fontId="7" fillId="3" borderId="6" xfId="1" applyNumberFormat="1" applyFont="1" applyFill="1" applyBorder="1"/>
    <xf numFmtId="164" fontId="7" fillId="2" borderId="9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4" fillId="0" borderId="8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10" fillId="3" borderId="1" xfId="1" applyNumberFormat="1" applyFont="1" applyFill="1" applyBorder="1"/>
    <xf numFmtId="0" fontId="10" fillId="0" borderId="1" xfId="0" applyFont="1" applyBorder="1" applyAlignment="1">
      <alignment horizontal="center"/>
    </xf>
    <xf numFmtId="164" fontId="3" fillId="0" borderId="1" xfId="1" applyNumberFormat="1" applyFont="1" applyBorder="1"/>
    <xf numFmtId="14" fontId="3" fillId="0" borderId="1" xfId="0" applyNumberFormat="1" applyFont="1" applyBorder="1"/>
    <xf numFmtId="164" fontId="10" fillId="0" borderId="1" xfId="1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4" fillId="0" borderId="1" xfId="6" applyNumberFormat="1" applyFont="1" applyBorder="1"/>
    <xf numFmtId="0" fontId="8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9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511254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>
  <person displayName="Jessica Benavides Plaza" id="{A01B81F3-4549-43AE-B3E3-800EA38062D4}" userId="S::jbenavides@gha.com.co::125b167c-c81c-4206-8fb5-95af3afed4d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1" dT="2024-01-15T20:19:50.63" personId="{A01B81F3-4549-43AE-B3E3-800EA38062D4}" id="{0E9A558F-A1C3-4275-9867-89C63307D00B}">
    <text>No se tiene la de este año, se usa la misma del año inmediatamente anterior.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3:O93"/>
  <sheetViews>
    <sheetView topLeftCell="A16" zoomScale="80" zoomScaleNormal="80" workbookViewId="0">
      <selection activeCell="K38" sqref="K38"/>
    </sheetView>
  </sheetViews>
  <sheetFormatPr baseColWidth="10" defaultColWidth="11.42578125" defaultRowHeight="15" x14ac:dyDescent="0.25"/>
  <cols>
    <col min="1" max="1" width="4.5703125" customWidth="1"/>
    <col min="2" max="2" width="15.42578125" customWidth="1"/>
    <col min="3" max="3" width="17" style="1" customWidth="1"/>
    <col min="4" max="4" width="16" style="1" customWidth="1"/>
    <col min="5" max="5" width="21" style="1" customWidth="1"/>
    <col min="6" max="6" width="24" style="1" customWidth="1"/>
    <col min="7" max="7" width="23" style="1" customWidth="1"/>
    <col min="8" max="9" width="24.7109375" style="1" customWidth="1"/>
    <col min="10" max="10" width="21" style="1" customWidth="1"/>
    <col min="11" max="11" width="17.5703125" customWidth="1"/>
    <col min="12" max="12" width="13.5703125" customWidth="1"/>
    <col min="13" max="13" width="21.28515625" customWidth="1"/>
    <col min="14" max="14" width="23" bestFit="1" customWidth="1"/>
    <col min="15" max="15" width="15.7109375" customWidth="1"/>
    <col min="16" max="16" width="20.28515625" bestFit="1" customWidth="1"/>
  </cols>
  <sheetData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s="1" customFormat="1" ht="15" customHeight="1" x14ac:dyDescent="0.2">
      <c r="A5" s="2"/>
      <c r="B5" s="2"/>
      <c r="C5" s="54" t="s">
        <v>21</v>
      </c>
      <c r="D5" s="54"/>
      <c r="E5" s="54"/>
      <c r="F5" s="54"/>
      <c r="G5" s="54"/>
      <c r="H5" s="2"/>
      <c r="I5" s="2"/>
      <c r="J5" s="2"/>
      <c r="K5" s="2"/>
      <c r="L5" s="2"/>
      <c r="M5" s="2"/>
      <c r="N5" s="2"/>
      <c r="O5" s="3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5" customHeight="1" x14ac:dyDescent="0.25">
      <c r="A7" s="2"/>
      <c r="B7" s="2"/>
      <c r="C7" s="53" t="s">
        <v>7</v>
      </c>
      <c r="D7" s="53"/>
      <c r="E7" s="53"/>
      <c r="F7" s="53"/>
      <c r="G7" s="53"/>
      <c r="H7" s="53"/>
      <c r="I7" s="29"/>
      <c r="J7" s="29"/>
      <c r="K7" s="31"/>
      <c r="L7" s="2"/>
      <c r="M7" s="2"/>
      <c r="N7" s="21"/>
      <c r="O7" s="3"/>
    </row>
    <row r="8" spans="1:15" ht="31.5" customHeight="1" x14ac:dyDescent="0.25">
      <c r="A8" s="2"/>
      <c r="B8" s="2"/>
      <c r="C8" s="6" t="s">
        <v>0</v>
      </c>
      <c r="D8" s="6" t="s">
        <v>1</v>
      </c>
      <c r="E8" s="6" t="s">
        <v>3</v>
      </c>
      <c r="F8" s="6" t="s">
        <v>8</v>
      </c>
      <c r="G8" s="6" t="s">
        <v>14</v>
      </c>
      <c r="H8" s="16" t="s">
        <v>20</v>
      </c>
      <c r="I8" s="16" t="s">
        <v>19</v>
      </c>
      <c r="J8" s="30">
        <v>0.1</v>
      </c>
      <c r="K8" s="33" t="s">
        <v>15</v>
      </c>
      <c r="L8" s="2"/>
      <c r="M8" s="2"/>
      <c r="N8" s="22"/>
    </row>
    <row r="9" spans="1:15" x14ac:dyDescent="0.25">
      <c r="A9" s="2"/>
      <c r="B9" s="2"/>
      <c r="C9" s="7">
        <v>39010</v>
      </c>
      <c r="D9" s="7">
        <v>39082</v>
      </c>
      <c r="E9" s="8" t="s">
        <v>13</v>
      </c>
      <c r="F9" s="9">
        <v>408000</v>
      </c>
      <c r="G9" s="10">
        <v>1018177</v>
      </c>
      <c r="H9" s="9">
        <f t="shared" ref="H9:H18" si="0">G9-F9</f>
        <v>610177</v>
      </c>
      <c r="I9" s="9">
        <f>+H9/30*G22</f>
        <v>1464424.8</v>
      </c>
      <c r="J9" s="9">
        <f>+F9*10%</f>
        <v>40800</v>
      </c>
      <c r="K9" s="9">
        <f>J9/30*72</f>
        <v>97920</v>
      </c>
      <c r="L9" s="2"/>
      <c r="M9" s="2"/>
      <c r="N9" s="22"/>
    </row>
    <row r="10" spans="1:15" x14ac:dyDescent="0.25">
      <c r="A10" s="2"/>
      <c r="B10" s="2"/>
      <c r="C10" s="7">
        <v>39083</v>
      </c>
      <c r="D10" s="7">
        <v>39447</v>
      </c>
      <c r="E10" s="8" t="s">
        <v>13</v>
      </c>
      <c r="F10" s="9">
        <v>433700</v>
      </c>
      <c r="G10" s="10">
        <v>1018177</v>
      </c>
      <c r="H10" s="9">
        <f t="shared" si="0"/>
        <v>584477</v>
      </c>
      <c r="I10" s="9">
        <f>+H10/30*G23</f>
        <v>7013724</v>
      </c>
      <c r="J10" s="9">
        <f>+F10*10%</f>
        <v>43370</v>
      </c>
      <c r="K10" s="9">
        <f>J10/30*45</f>
        <v>65055</v>
      </c>
      <c r="L10" s="2"/>
      <c r="M10" s="2"/>
      <c r="N10" s="22"/>
    </row>
    <row r="11" spans="1:15" x14ac:dyDescent="0.25">
      <c r="A11" s="2"/>
      <c r="B11" s="2"/>
      <c r="C11" s="7">
        <v>39448</v>
      </c>
      <c r="D11" s="7">
        <v>39813</v>
      </c>
      <c r="E11" s="8" t="s">
        <v>13</v>
      </c>
      <c r="F11" s="9">
        <v>461500</v>
      </c>
      <c r="G11" s="10">
        <v>1142210</v>
      </c>
      <c r="H11" s="9">
        <f t="shared" si="0"/>
        <v>680710</v>
      </c>
      <c r="I11" s="9">
        <f t="shared" ref="I10:I17" si="1">+H11/30*G24</f>
        <v>8168520</v>
      </c>
      <c r="J11" s="43"/>
      <c r="K11" s="9"/>
      <c r="L11" s="2"/>
      <c r="M11" s="2"/>
      <c r="N11" s="22"/>
    </row>
    <row r="12" spans="1:15" x14ac:dyDescent="0.25">
      <c r="A12" s="2"/>
      <c r="B12" s="2"/>
      <c r="C12" s="7">
        <v>39814</v>
      </c>
      <c r="D12" s="7">
        <v>40178</v>
      </c>
      <c r="E12" s="8" t="s">
        <v>13</v>
      </c>
      <c r="F12" s="9">
        <v>496900</v>
      </c>
      <c r="G12" s="10">
        <v>1142210</v>
      </c>
      <c r="H12" s="9">
        <f t="shared" si="0"/>
        <v>645310</v>
      </c>
      <c r="I12" s="9">
        <f t="shared" si="1"/>
        <v>7743720</v>
      </c>
      <c r="J12" s="43"/>
      <c r="K12" s="9"/>
      <c r="L12" s="2"/>
      <c r="M12" s="2"/>
      <c r="N12" s="22"/>
    </row>
    <row r="13" spans="1:15" x14ac:dyDescent="0.25">
      <c r="A13" s="2"/>
      <c r="B13" s="2"/>
      <c r="C13" s="7">
        <v>40179</v>
      </c>
      <c r="D13" s="7">
        <v>40543</v>
      </c>
      <c r="E13" s="8" t="s">
        <v>13</v>
      </c>
      <c r="F13" s="9">
        <v>515000</v>
      </c>
      <c r="G13" s="10">
        <v>1266429</v>
      </c>
      <c r="H13" s="9">
        <f t="shared" si="0"/>
        <v>751429</v>
      </c>
      <c r="I13" s="9">
        <f t="shared" si="1"/>
        <v>9017148</v>
      </c>
      <c r="J13" s="43"/>
      <c r="K13" s="9"/>
      <c r="L13" s="2"/>
      <c r="M13" s="2"/>
      <c r="N13" s="22"/>
    </row>
    <row r="14" spans="1:15" x14ac:dyDescent="0.25">
      <c r="A14" s="2"/>
      <c r="B14" s="2"/>
      <c r="C14" s="7">
        <v>40544</v>
      </c>
      <c r="D14" s="7">
        <v>40908</v>
      </c>
      <c r="E14" s="8" t="s">
        <v>13</v>
      </c>
      <c r="F14" s="9">
        <v>535600</v>
      </c>
      <c r="G14" s="10">
        <v>1266429</v>
      </c>
      <c r="H14" s="9">
        <f t="shared" si="0"/>
        <v>730829</v>
      </c>
      <c r="I14" s="9">
        <f t="shared" si="1"/>
        <v>8769948</v>
      </c>
      <c r="J14" s="43"/>
      <c r="K14" s="9"/>
      <c r="L14" s="2"/>
      <c r="M14" s="2"/>
      <c r="N14" s="22"/>
    </row>
    <row r="15" spans="1:15" x14ac:dyDescent="0.25">
      <c r="A15" s="2"/>
      <c r="B15" s="2"/>
      <c r="C15" s="7">
        <v>40909</v>
      </c>
      <c r="D15" s="7">
        <v>41274</v>
      </c>
      <c r="E15" s="8" t="s">
        <v>13</v>
      </c>
      <c r="F15" s="9">
        <v>566700</v>
      </c>
      <c r="G15" s="10">
        <v>1378552</v>
      </c>
      <c r="H15" s="9">
        <f t="shared" si="0"/>
        <v>811852</v>
      </c>
      <c r="I15" s="9">
        <f t="shared" si="1"/>
        <v>9742224</v>
      </c>
      <c r="J15" s="43"/>
      <c r="K15" s="9"/>
      <c r="L15" s="2"/>
      <c r="M15" s="2"/>
      <c r="N15" s="22"/>
    </row>
    <row r="16" spans="1:15" x14ac:dyDescent="0.25">
      <c r="A16" s="2"/>
      <c r="B16" s="2"/>
      <c r="C16" s="7">
        <v>41275</v>
      </c>
      <c r="D16" s="7">
        <v>41639</v>
      </c>
      <c r="E16" s="8" t="s">
        <v>13</v>
      </c>
      <c r="F16" s="9">
        <v>589500</v>
      </c>
      <c r="G16" s="10">
        <v>1378552</v>
      </c>
      <c r="H16" s="9">
        <f t="shared" si="0"/>
        <v>789052</v>
      </c>
      <c r="I16" s="9">
        <f t="shared" si="1"/>
        <v>9468624</v>
      </c>
      <c r="J16" s="43"/>
      <c r="K16" s="9"/>
      <c r="L16" s="2"/>
      <c r="M16" s="2"/>
      <c r="N16" s="22"/>
    </row>
    <row r="17" spans="1:15" x14ac:dyDescent="0.25">
      <c r="A17" s="2"/>
      <c r="B17" s="2"/>
      <c r="C17" s="7">
        <v>41640</v>
      </c>
      <c r="D17" s="7">
        <v>42004</v>
      </c>
      <c r="E17" s="8" t="s">
        <v>13</v>
      </c>
      <c r="F17" s="9">
        <v>616000</v>
      </c>
      <c r="G17" s="10">
        <v>1463700</v>
      </c>
      <c r="H17" s="9">
        <f t="shared" si="0"/>
        <v>847700</v>
      </c>
      <c r="I17" s="9">
        <f t="shared" si="1"/>
        <v>10172400</v>
      </c>
      <c r="J17" s="43"/>
      <c r="K17" s="9"/>
      <c r="L17" s="2"/>
      <c r="M17" s="2"/>
      <c r="N17" s="22"/>
    </row>
    <row r="18" spans="1:15" x14ac:dyDescent="0.25">
      <c r="A18" s="2"/>
      <c r="B18" s="2"/>
      <c r="C18" s="7">
        <v>42005</v>
      </c>
      <c r="D18" s="7">
        <v>42339</v>
      </c>
      <c r="E18" s="8" t="s">
        <v>13</v>
      </c>
      <c r="F18" s="9">
        <v>644350</v>
      </c>
      <c r="G18" s="10">
        <v>1463700</v>
      </c>
      <c r="H18" s="9">
        <f t="shared" si="0"/>
        <v>819350</v>
      </c>
      <c r="I18" s="9">
        <f>+H18/30*G31</f>
        <v>9012850</v>
      </c>
      <c r="J18" s="43"/>
      <c r="K18" s="9"/>
      <c r="L18" s="2"/>
      <c r="M18" s="2"/>
      <c r="N18" s="22"/>
    </row>
    <row r="19" spans="1:15" x14ac:dyDescent="0.25">
      <c r="A19" s="2"/>
      <c r="B19" s="2"/>
      <c r="C19" s="58" t="s">
        <v>4</v>
      </c>
      <c r="D19" s="59"/>
      <c r="E19" s="59"/>
      <c r="F19" s="59"/>
      <c r="G19" s="60"/>
      <c r="H19" s="37">
        <f>SUM(H9:H18)</f>
        <v>7270886</v>
      </c>
      <c r="I19" s="13">
        <f>SUM(I9:I18)</f>
        <v>80573582.799999997</v>
      </c>
      <c r="J19" s="14"/>
      <c r="K19" s="32">
        <f>SUM(K9:K10)</f>
        <v>162975</v>
      </c>
      <c r="L19" s="2"/>
      <c r="M19" s="2"/>
      <c r="N19" s="22"/>
    </row>
    <row r="20" spans="1:15" ht="15.75" customHeight="1" x14ac:dyDescent="0.25">
      <c r="A20" s="2"/>
      <c r="B20" s="2"/>
      <c r="C20" s="15"/>
      <c r="D20" s="15"/>
      <c r="E20" s="15"/>
      <c r="F20" s="15"/>
      <c r="G20" s="14"/>
      <c r="H20" s="14"/>
      <c r="I20" s="14"/>
      <c r="J20" s="14"/>
      <c r="K20" s="2"/>
      <c r="L20" s="2"/>
      <c r="M20" s="2"/>
      <c r="N20" s="2"/>
      <c r="O20" s="3"/>
    </row>
    <row r="21" spans="1:15" ht="15.75" customHeight="1" x14ac:dyDescent="0.25">
      <c r="A21" s="2"/>
      <c r="C21" s="4" t="s">
        <v>3</v>
      </c>
      <c r="D21" s="12" t="s">
        <v>0</v>
      </c>
      <c r="E21" s="12" t="s">
        <v>1</v>
      </c>
      <c r="F21" s="12" t="s">
        <v>9</v>
      </c>
      <c r="G21" s="12" t="s">
        <v>2</v>
      </c>
      <c r="H21" s="38" t="s">
        <v>5</v>
      </c>
      <c r="I21" s="27"/>
      <c r="J21" s="28"/>
      <c r="K21" s="2"/>
      <c r="L21" s="2"/>
      <c r="M21" s="2"/>
      <c r="N21" s="17"/>
      <c r="O21" s="5"/>
    </row>
    <row r="22" spans="1:15" ht="15.75" customHeight="1" x14ac:dyDescent="0.25">
      <c r="A22" s="2"/>
      <c r="C22" s="8" t="s">
        <v>13</v>
      </c>
      <c r="D22" s="7">
        <v>39010</v>
      </c>
      <c r="E22" s="7">
        <v>39082</v>
      </c>
      <c r="F22" s="10">
        <f>H9</f>
        <v>610177</v>
      </c>
      <c r="G22" s="11">
        <f t="shared" ref="G22" si="2">DAYS360(D22,E22)+1</f>
        <v>72</v>
      </c>
      <c r="H22" s="39">
        <f>(F22*G22)/360</f>
        <v>122035.4</v>
      </c>
      <c r="I22" s="27"/>
      <c r="J22" s="27"/>
      <c r="K22" s="2"/>
      <c r="L22" s="2"/>
      <c r="M22" s="2"/>
      <c r="N22" s="17"/>
      <c r="O22" s="5"/>
    </row>
    <row r="23" spans="1:15" ht="15.75" customHeight="1" x14ac:dyDescent="0.25">
      <c r="A23" s="2"/>
      <c r="C23" s="8" t="s">
        <v>13</v>
      </c>
      <c r="D23" s="7">
        <v>39083</v>
      </c>
      <c r="E23" s="7">
        <v>39447</v>
      </c>
      <c r="F23" s="10">
        <f t="shared" ref="F23:F31" si="3">H10</f>
        <v>584477</v>
      </c>
      <c r="G23" s="11">
        <f>DAYS360(D23,E23)</f>
        <v>360</v>
      </c>
      <c r="H23" s="39">
        <f t="shared" ref="H23:H31" si="4">(F23*G23)/360</f>
        <v>584477</v>
      </c>
      <c r="I23" s="27"/>
      <c r="J23" s="27"/>
      <c r="K23" s="2"/>
      <c r="L23" s="2"/>
      <c r="M23" s="2"/>
      <c r="N23" s="17"/>
      <c r="O23" s="5"/>
    </row>
    <row r="24" spans="1:15" ht="15.75" customHeight="1" x14ac:dyDescent="0.25">
      <c r="A24" s="2"/>
      <c r="C24" s="8" t="s">
        <v>13</v>
      </c>
      <c r="D24" s="7">
        <v>39448</v>
      </c>
      <c r="E24" s="7">
        <v>39813</v>
      </c>
      <c r="F24" s="10">
        <f t="shared" si="3"/>
        <v>680710</v>
      </c>
      <c r="G24" s="11">
        <f t="shared" ref="G24:G31" si="5">DAYS360(D24,E24)</f>
        <v>360</v>
      </c>
      <c r="H24" s="39">
        <f t="shared" si="4"/>
        <v>680710</v>
      </c>
      <c r="I24" s="27"/>
      <c r="J24" s="27"/>
      <c r="K24" s="2"/>
      <c r="L24" s="2"/>
      <c r="M24" s="2"/>
      <c r="N24" s="17"/>
      <c r="O24" s="5"/>
    </row>
    <row r="25" spans="1:15" ht="15.75" customHeight="1" x14ac:dyDescent="0.25">
      <c r="A25" s="2"/>
      <c r="C25" s="8" t="s">
        <v>13</v>
      </c>
      <c r="D25" s="7">
        <v>39814</v>
      </c>
      <c r="E25" s="7">
        <v>40178</v>
      </c>
      <c r="F25" s="10">
        <f t="shared" si="3"/>
        <v>645310</v>
      </c>
      <c r="G25" s="11">
        <f t="shared" si="5"/>
        <v>360</v>
      </c>
      <c r="H25" s="39">
        <f t="shared" si="4"/>
        <v>645310</v>
      </c>
      <c r="I25" s="27"/>
      <c r="J25" s="27"/>
      <c r="K25" s="2"/>
      <c r="L25" s="51" t="s">
        <v>24</v>
      </c>
      <c r="M25" s="51"/>
      <c r="N25" s="51"/>
      <c r="O25" s="5"/>
    </row>
    <row r="26" spans="1:15" ht="15.75" customHeight="1" x14ac:dyDescent="0.25">
      <c r="A26" s="2"/>
      <c r="C26" s="8" t="s">
        <v>13</v>
      </c>
      <c r="D26" s="7">
        <v>40179</v>
      </c>
      <c r="E26" s="7">
        <v>40543</v>
      </c>
      <c r="F26" s="10">
        <f t="shared" si="3"/>
        <v>751429</v>
      </c>
      <c r="G26" s="11">
        <f t="shared" si="5"/>
        <v>360</v>
      </c>
      <c r="H26" s="39">
        <f t="shared" si="4"/>
        <v>751429</v>
      </c>
      <c r="I26" s="27"/>
      <c r="J26" s="27"/>
      <c r="K26" s="2"/>
      <c r="L26" s="51"/>
      <c r="M26" s="51"/>
      <c r="N26" s="51"/>
      <c r="O26" s="5"/>
    </row>
    <row r="27" spans="1:15" ht="15.75" customHeight="1" x14ac:dyDescent="0.25">
      <c r="A27" s="2"/>
      <c r="C27" s="8" t="s">
        <v>13</v>
      </c>
      <c r="D27" s="7">
        <v>40544</v>
      </c>
      <c r="E27" s="7">
        <v>40908</v>
      </c>
      <c r="F27" s="10">
        <f t="shared" si="3"/>
        <v>730829</v>
      </c>
      <c r="G27" s="11">
        <f t="shared" si="5"/>
        <v>360</v>
      </c>
      <c r="H27" s="39">
        <f t="shared" si="4"/>
        <v>730829</v>
      </c>
      <c r="I27" s="27"/>
      <c r="J27" s="27"/>
      <c r="K27" s="2"/>
      <c r="L27" s="51"/>
      <c r="M27" s="51"/>
      <c r="N27" s="51"/>
      <c r="O27" s="5"/>
    </row>
    <row r="28" spans="1:15" ht="15.75" customHeight="1" x14ac:dyDescent="0.25">
      <c r="A28" s="2"/>
      <c r="C28" s="8" t="s">
        <v>13</v>
      </c>
      <c r="D28" s="7">
        <v>40909</v>
      </c>
      <c r="E28" s="7">
        <v>41274</v>
      </c>
      <c r="F28" s="10">
        <f t="shared" si="3"/>
        <v>811852</v>
      </c>
      <c r="G28" s="11">
        <f t="shared" si="5"/>
        <v>360</v>
      </c>
      <c r="H28" s="39">
        <f t="shared" si="4"/>
        <v>811852</v>
      </c>
      <c r="I28" s="27"/>
      <c r="J28" s="27"/>
      <c r="K28" s="2"/>
      <c r="L28" s="51"/>
      <c r="M28" s="51"/>
      <c r="N28" s="51"/>
      <c r="O28" s="5"/>
    </row>
    <row r="29" spans="1:15" ht="15.75" customHeight="1" x14ac:dyDescent="0.25">
      <c r="A29" s="2"/>
      <c r="C29" s="8" t="s">
        <v>13</v>
      </c>
      <c r="D29" s="7">
        <v>41275</v>
      </c>
      <c r="E29" s="7">
        <v>41639</v>
      </c>
      <c r="F29" s="10">
        <f t="shared" si="3"/>
        <v>789052</v>
      </c>
      <c r="G29" s="11">
        <f t="shared" si="5"/>
        <v>360</v>
      </c>
      <c r="H29" s="39">
        <f t="shared" si="4"/>
        <v>789052</v>
      </c>
      <c r="I29" s="27"/>
      <c r="J29" s="27"/>
      <c r="K29" s="2"/>
      <c r="L29" s="51"/>
      <c r="M29" s="51"/>
      <c r="N29" s="51"/>
      <c r="O29" s="5"/>
    </row>
    <row r="30" spans="1:15" ht="15.75" customHeight="1" x14ac:dyDescent="0.25">
      <c r="A30" s="2"/>
      <c r="C30" s="8" t="s">
        <v>13</v>
      </c>
      <c r="D30" s="7">
        <v>41640</v>
      </c>
      <c r="E30" s="7">
        <v>42004</v>
      </c>
      <c r="F30" s="10">
        <f t="shared" si="3"/>
        <v>847700</v>
      </c>
      <c r="G30" s="11">
        <f t="shared" si="5"/>
        <v>360</v>
      </c>
      <c r="H30" s="39">
        <f t="shared" si="4"/>
        <v>847700</v>
      </c>
      <c r="I30" s="2"/>
      <c r="J30" s="27"/>
      <c r="K30" s="2"/>
      <c r="L30" s="51"/>
      <c r="M30" s="51"/>
      <c r="N30" s="51"/>
      <c r="O30" s="5"/>
    </row>
    <row r="31" spans="1:15" ht="15.75" customHeight="1" x14ac:dyDescent="0.25">
      <c r="A31" s="2"/>
      <c r="C31" s="8" t="s">
        <v>13</v>
      </c>
      <c r="D31" s="7">
        <v>42005</v>
      </c>
      <c r="E31" s="7">
        <v>42339</v>
      </c>
      <c r="F31" s="10">
        <f t="shared" si="3"/>
        <v>819350</v>
      </c>
      <c r="G31" s="11">
        <f t="shared" si="5"/>
        <v>330</v>
      </c>
      <c r="H31" s="39">
        <f t="shared" si="4"/>
        <v>751070.83333333337</v>
      </c>
      <c r="I31" s="2"/>
      <c r="J31" s="27"/>
      <c r="K31" s="2"/>
      <c r="L31" s="51"/>
      <c r="M31" s="51"/>
      <c r="N31" s="51"/>
      <c r="O31" s="5"/>
    </row>
    <row r="32" spans="1:15" ht="15.75" customHeight="1" x14ac:dyDescent="0.25">
      <c r="A32" s="2"/>
      <c r="C32" s="61" t="s">
        <v>4</v>
      </c>
      <c r="D32" s="61"/>
      <c r="E32" s="61"/>
      <c r="F32" s="61"/>
      <c r="G32" s="61"/>
      <c r="H32" s="40">
        <f>SUM(H22:H31)</f>
        <v>6714465.2333333334</v>
      </c>
      <c r="I32" s="2"/>
      <c r="J32" s="19"/>
      <c r="K32" s="2"/>
      <c r="L32" s="51"/>
      <c r="M32" s="51"/>
      <c r="N32" s="51"/>
      <c r="O32" s="5"/>
    </row>
    <row r="33" spans="1:15" ht="15.75" customHeight="1" x14ac:dyDescent="0.25">
      <c r="A33" s="2"/>
      <c r="C33" s="15"/>
      <c r="D33" s="15"/>
      <c r="E33" s="15"/>
      <c r="F33" s="15"/>
      <c r="G33" s="15"/>
      <c r="H33" s="19"/>
      <c r="I33" s="2"/>
      <c r="J33" s="19"/>
      <c r="K33" s="2"/>
      <c r="L33" s="2"/>
      <c r="M33" s="2"/>
      <c r="N33" s="17"/>
      <c r="O33" s="5"/>
    </row>
    <row r="34" spans="1:15" ht="15.75" customHeight="1" x14ac:dyDescent="0.25">
      <c r="A34" s="2"/>
      <c r="C34" s="4" t="s">
        <v>3</v>
      </c>
      <c r="D34" s="12" t="s">
        <v>0</v>
      </c>
      <c r="E34" s="12" t="s">
        <v>1</v>
      </c>
      <c r="F34" s="12" t="s">
        <v>5</v>
      </c>
      <c r="G34" s="12" t="s">
        <v>2</v>
      </c>
      <c r="H34" s="38" t="s">
        <v>11</v>
      </c>
      <c r="I34" s="2"/>
      <c r="J34" s="28"/>
      <c r="K34" s="2"/>
      <c r="L34" s="65"/>
      <c r="M34" s="65"/>
      <c r="N34" s="65"/>
      <c r="O34" s="5"/>
    </row>
    <row r="35" spans="1:15" ht="15.75" customHeight="1" x14ac:dyDescent="0.25">
      <c r="A35" s="2"/>
      <c r="C35" s="8" t="s">
        <v>13</v>
      </c>
      <c r="D35" s="7">
        <v>39010</v>
      </c>
      <c r="E35" s="7">
        <v>39082</v>
      </c>
      <c r="F35" s="10">
        <f>H22</f>
        <v>122035.4</v>
      </c>
      <c r="G35" s="11">
        <f t="shared" ref="G35" si="6">DAYS360(D35,E35)+1</f>
        <v>72</v>
      </c>
      <c r="H35" s="39">
        <f>(F35*G35*0.12)/360</f>
        <v>2928.8495999999996</v>
      </c>
      <c r="I35" s="2"/>
      <c r="J35" s="27"/>
      <c r="K35" s="2"/>
      <c r="L35" s="65"/>
      <c r="M35" s="65"/>
      <c r="N35" s="65"/>
      <c r="O35" s="5"/>
    </row>
    <row r="36" spans="1:15" ht="15.75" customHeight="1" x14ac:dyDescent="0.25">
      <c r="A36" s="2"/>
      <c r="C36" s="8" t="s">
        <v>13</v>
      </c>
      <c r="D36" s="7">
        <v>39083</v>
      </c>
      <c r="E36" s="7">
        <v>39447</v>
      </c>
      <c r="F36" s="10">
        <f t="shared" ref="F36:F44" si="7">H23</f>
        <v>584477</v>
      </c>
      <c r="G36" s="11">
        <f>DAYS360(D36,E36)</f>
        <v>360</v>
      </c>
      <c r="H36" s="39">
        <f t="shared" ref="H36:H44" si="8">(F36*G36*0.12)/360</f>
        <v>70137.239999999991</v>
      </c>
      <c r="I36" s="2"/>
      <c r="J36" s="27"/>
      <c r="K36" s="2"/>
      <c r="L36" s="65"/>
      <c r="M36" s="65"/>
      <c r="N36" s="65"/>
      <c r="O36" s="5"/>
    </row>
    <row r="37" spans="1:15" ht="15.75" customHeight="1" x14ac:dyDescent="0.25">
      <c r="A37" s="2"/>
      <c r="C37" s="8" t="s">
        <v>13</v>
      </c>
      <c r="D37" s="7">
        <v>39448</v>
      </c>
      <c r="E37" s="7">
        <v>39813</v>
      </c>
      <c r="F37" s="10">
        <f t="shared" si="7"/>
        <v>680710</v>
      </c>
      <c r="G37" s="11">
        <f t="shared" ref="G37:G44" si="9">DAYS360(D37,E37)</f>
        <v>360</v>
      </c>
      <c r="H37" s="39">
        <f t="shared" si="8"/>
        <v>81685.2</v>
      </c>
      <c r="I37" s="2"/>
      <c r="J37" s="27"/>
      <c r="K37" s="2"/>
      <c r="L37" s="65"/>
      <c r="M37" s="65"/>
      <c r="N37" s="65"/>
      <c r="O37" s="5"/>
    </row>
    <row r="38" spans="1:15" ht="15.75" customHeight="1" x14ac:dyDescent="0.25">
      <c r="A38" s="2"/>
      <c r="C38" s="8" t="s">
        <v>13</v>
      </c>
      <c r="D38" s="7">
        <v>39814</v>
      </c>
      <c r="E38" s="7">
        <v>40178</v>
      </c>
      <c r="F38" s="10">
        <f t="shared" si="7"/>
        <v>645310</v>
      </c>
      <c r="G38" s="11">
        <f t="shared" si="9"/>
        <v>360</v>
      </c>
      <c r="H38" s="39">
        <f t="shared" si="8"/>
        <v>77437.2</v>
      </c>
      <c r="I38" s="2"/>
      <c r="J38" s="27"/>
      <c r="K38" s="2"/>
      <c r="L38" s="2"/>
      <c r="M38" s="2"/>
      <c r="N38" s="17"/>
      <c r="O38" s="5"/>
    </row>
    <row r="39" spans="1:15" ht="15.75" customHeight="1" x14ac:dyDescent="0.25">
      <c r="A39" s="2"/>
      <c r="C39" s="8" t="s">
        <v>13</v>
      </c>
      <c r="D39" s="7">
        <v>40179</v>
      </c>
      <c r="E39" s="7">
        <v>40543</v>
      </c>
      <c r="F39" s="10">
        <f t="shared" si="7"/>
        <v>751429</v>
      </c>
      <c r="G39" s="11">
        <f t="shared" si="9"/>
        <v>360</v>
      </c>
      <c r="H39" s="39">
        <f t="shared" si="8"/>
        <v>90171.48</v>
      </c>
      <c r="I39" s="2"/>
      <c r="J39" s="27"/>
      <c r="K39" s="2"/>
      <c r="L39" s="2"/>
      <c r="M39" s="2"/>
      <c r="N39" s="17"/>
      <c r="O39" s="5"/>
    </row>
    <row r="40" spans="1:15" ht="15.75" customHeight="1" x14ac:dyDescent="0.25">
      <c r="A40" s="2"/>
      <c r="C40" s="8" t="s">
        <v>13</v>
      </c>
      <c r="D40" s="7">
        <v>40544</v>
      </c>
      <c r="E40" s="7">
        <v>40908</v>
      </c>
      <c r="F40" s="10">
        <f t="shared" si="7"/>
        <v>730829</v>
      </c>
      <c r="G40" s="11">
        <f t="shared" si="9"/>
        <v>360</v>
      </c>
      <c r="H40" s="39">
        <f t="shared" si="8"/>
        <v>87699.48</v>
      </c>
      <c r="I40" s="2"/>
      <c r="J40" s="27"/>
      <c r="K40" s="2"/>
      <c r="L40" s="2"/>
      <c r="M40" s="2"/>
      <c r="N40" s="17"/>
      <c r="O40" s="5"/>
    </row>
    <row r="41" spans="1:15" ht="15.75" customHeight="1" x14ac:dyDescent="0.25">
      <c r="A41" s="2"/>
      <c r="C41" s="8" t="s">
        <v>13</v>
      </c>
      <c r="D41" s="7">
        <v>40909</v>
      </c>
      <c r="E41" s="7">
        <v>41274</v>
      </c>
      <c r="F41" s="10">
        <f t="shared" si="7"/>
        <v>811852</v>
      </c>
      <c r="G41" s="11">
        <f t="shared" si="9"/>
        <v>360</v>
      </c>
      <c r="H41" s="39">
        <f t="shared" si="8"/>
        <v>97422.239999999991</v>
      </c>
      <c r="I41" s="2"/>
      <c r="J41" s="27"/>
      <c r="K41" s="2"/>
      <c r="L41" s="2"/>
      <c r="M41" s="2"/>
      <c r="N41" s="17"/>
      <c r="O41" s="5"/>
    </row>
    <row r="42" spans="1:15" ht="15.75" customHeight="1" x14ac:dyDescent="0.25">
      <c r="A42" s="2"/>
      <c r="C42" s="8" t="s">
        <v>13</v>
      </c>
      <c r="D42" s="7">
        <v>41275</v>
      </c>
      <c r="E42" s="7">
        <v>41639</v>
      </c>
      <c r="F42" s="10">
        <f t="shared" si="7"/>
        <v>789052</v>
      </c>
      <c r="G42" s="11">
        <f t="shared" si="9"/>
        <v>360</v>
      </c>
      <c r="H42" s="39">
        <f t="shared" si="8"/>
        <v>94686.239999999991</v>
      </c>
      <c r="I42" s="2"/>
      <c r="J42" s="27"/>
      <c r="K42" s="2"/>
      <c r="L42" s="2"/>
      <c r="M42" s="2"/>
      <c r="N42" s="17"/>
      <c r="O42" s="5"/>
    </row>
    <row r="43" spans="1:15" ht="15.75" customHeight="1" x14ac:dyDescent="0.25">
      <c r="A43" s="2"/>
      <c r="C43" s="8" t="s">
        <v>13</v>
      </c>
      <c r="D43" s="7">
        <v>41640</v>
      </c>
      <c r="E43" s="7">
        <v>42004</v>
      </c>
      <c r="F43" s="10">
        <f t="shared" si="7"/>
        <v>847700</v>
      </c>
      <c r="G43" s="11">
        <f t="shared" si="9"/>
        <v>360</v>
      </c>
      <c r="H43" s="39">
        <f t="shared" si="8"/>
        <v>101724</v>
      </c>
      <c r="I43" s="2"/>
      <c r="J43" s="27"/>
      <c r="K43" s="2"/>
      <c r="L43" s="2"/>
      <c r="M43" s="2"/>
      <c r="N43" s="17"/>
      <c r="O43" s="5"/>
    </row>
    <row r="44" spans="1:15" ht="15.75" customHeight="1" x14ac:dyDescent="0.25">
      <c r="A44" s="2"/>
      <c r="C44" s="8" t="s">
        <v>13</v>
      </c>
      <c r="D44" s="7">
        <v>42005</v>
      </c>
      <c r="E44" s="7">
        <v>42339</v>
      </c>
      <c r="F44" s="10">
        <f t="shared" si="7"/>
        <v>751070.83333333337</v>
      </c>
      <c r="G44" s="11">
        <f t="shared" si="9"/>
        <v>330</v>
      </c>
      <c r="H44" s="39">
        <f t="shared" si="8"/>
        <v>82617.791666666672</v>
      </c>
      <c r="I44" s="2"/>
      <c r="J44" s="27"/>
      <c r="K44" s="2"/>
      <c r="L44" s="2"/>
      <c r="M44" s="2"/>
      <c r="N44" s="17"/>
      <c r="O44" s="5"/>
    </row>
    <row r="45" spans="1:15" ht="15.75" customHeight="1" x14ac:dyDescent="0.25">
      <c r="A45" s="2"/>
      <c r="C45" s="62" t="s">
        <v>4</v>
      </c>
      <c r="D45" s="62"/>
      <c r="E45" s="62"/>
      <c r="F45" s="62"/>
      <c r="G45" s="62"/>
      <c r="H45" s="41">
        <f>SUM(H35:H44)</f>
        <v>786509.72126666654</v>
      </c>
      <c r="I45" s="2"/>
      <c r="J45" s="19"/>
      <c r="K45" s="2"/>
      <c r="L45" s="2"/>
      <c r="M45" s="2"/>
      <c r="N45" s="17"/>
      <c r="O45" s="5"/>
    </row>
    <row r="46" spans="1:15" ht="15.75" customHeight="1" x14ac:dyDescent="0.25">
      <c r="A46" s="2"/>
      <c r="C46" s="23"/>
      <c r="D46" s="23"/>
      <c r="E46" s="23"/>
      <c r="F46" s="23"/>
      <c r="G46" s="23"/>
      <c r="H46" s="26"/>
      <c r="I46" s="2"/>
      <c r="J46" s="19"/>
      <c r="K46" s="2"/>
      <c r="L46" s="2"/>
      <c r="M46" s="2"/>
      <c r="N46" s="17"/>
      <c r="O46" s="5"/>
    </row>
    <row r="47" spans="1:15" ht="15.75" customHeight="1" x14ac:dyDescent="0.25">
      <c r="A47" s="2"/>
      <c r="C47" s="24" t="s">
        <v>3</v>
      </c>
      <c r="D47" s="25" t="s">
        <v>0</v>
      </c>
      <c r="E47" s="25" t="s">
        <v>1</v>
      </c>
      <c r="F47" s="25" t="s">
        <v>9</v>
      </c>
      <c r="G47" s="25" t="s">
        <v>2</v>
      </c>
      <c r="H47" s="42" t="s">
        <v>12</v>
      </c>
      <c r="I47" s="2"/>
      <c r="J47" s="28"/>
      <c r="K47" s="2"/>
      <c r="L47" s="2"/>
      <c r="M47" s="2"/>
      <c r="N47" s="17"/>
      <c r="O47" s="5"/>
    </row>
    <row r="48" spans="1:15" ht="15.75" customHeight="1" x14ac:dyDescent="0.25">
      <c r="A48" s="2"/>
      <c r="C48" s="8" t="s">
        <v>13</v>
      </c>
      <c r="D48" s="7">
        <v>39010</v>
      </c>
      <c r="E48" s="7">
        <v>39082</v>
      </c>
      <c r="F48" s="10">
        <f>H9</f>
        <v>610177</v>
      </c>
      <c r="G48" s="11">
        <f t="shared" ref="G48" si="10">DAYS360(D48,E48)+1</f>
        <v>72</v>
      </c>
      <c r="H48" s="39">
        <f t="shared" ref="H48:H57" si="11">(F48*G48)/360</f>
        <v>122035.4</v>
      </c>
      <c r="I48" s="2"/>
      <c r="J48" s="27"/>
      <c r="K48" s="2"/>
      <c r="L48" s="2"/>
      <c r="M48" s="2"/>
      <c r="N48" s="17"/>
      <c r="O48" s="5"/>
    </row>
    <row r="49" spans="1:15" ht="15.75" customHeight="1" x14ac:dyDescent="0.25">
      <c r="A49" s="2"/>
      <c r="C49" s="8" t="s">
        <v>13</v>
      </c>
      <c r="D49" s="7">
        <v>39083</v>
      </c>
      <c r="E49" s="7">
        <v>39447</v>
      </c>
      <c r="F49" s="10">
        <f t="shared" ref="F49:F57" si="12">H10</f>
        <v>584477</v>
      </c>
      <c r="G49" s="11">
        <f>DAYS360(D49,E49)</f>
        <v>360</v>
      </c>
      <c r="H49" s="39">
        <f t="shared" si="11"/>
        <v>584477</v>
      </c>
      <c r="I49" s="27"/>
      <c r="J49" s="27"/>
      <c r="K49" s="2"/>
      <c r="L49" s="2"/>
      <c r="M49" s="2"/>
      <c r="N49" s="17"/>
      <c r="O49" s="5"/>
    </row>
    <row r="50" spans="1:15" ht="15.75" customHeight="1" x14ac:dyDescent="0.25">
      <c r="A50" s="2"/>
      <c r="C50" s="8" t="s">
        <v>13</v>
      </c>
      <c r="D50" s="7">
        <v>39448</v>
      </c>
      <c r="E50" s="7">
        <v>39813</v>
      </c>
      <c r="F50" s="10">
        <f t="shared" si="12"/>
        <v>680710</v>
      </c>
      <c r="G50" s="11">
        <f t="shared" ref="G50:G57" si="13">DAYS360(D50,E50)</f>
        <v>360</v>
      </c>
      <c r="H50" s="39">
        <f t="shared" si="11"/>
        <v>680710</v>
      </c>
      <c r="I50" s="27"/>
      <c r="J50" s="27"/>
      <c r="K50" s="2"/>
      <c r="L50" s="2"/>
      <c r="M50" s="2"/>
      <c r="N50" s="17"/>
      <c r="O50" s="5"/>
    </row>
    <row r="51" spans="1:15" ht="15.75" customHeight="1" x14ac:dyDescent="0.25">
      <c r="A51" s="2"/>
      <c r="C51" s="8" t="s">
        <v>13</v>
      </c>
      <c r="D51" s="7">
        <v>39814</v>
      </c>
      <c r="E51" s="7">
        <v>40178</v>
      </c>
      <c r="F51" s="10">
        <f t="shared" si="12"/>
        <v>645310</v>
      </c>
      <c r="G51" s="11">
        <f t="shared" si="13"/>
        <v>360</v>
      </c>
      <c r="H51" s="39">
        <f t="shared" si="11"/>
        <v>645310</v>
      </c>
      <c r="I51" s="27"/>
      <c r="J51" s="27"/>
      <c r="K51" s="2"/>
      <c r="L51" s="2"/>
      <c r="M51" s="2"/>
      <c r="N51" s="17"/>
      <c r="O51" s="5"/>
    </row>
    <row r="52" spans="1:15" ht="15.75" customHeight="1" x14ac:dyDescent="0.25">
      <c r="A52" s="2"/>
      <c r="C52" s="8" t="s">
        <v>13</v>
      </c>
      <c r="D52" s="7">
        <v>40179</v>
      </c>
      <c r="E52" s="7">
        <v>40543</v>
      </c>
      <c r="F52" s="10">
        <f t="shared" si="12"/>
        <v>751429</v>
      </c>
      <c r="G52" s="11">
        <f t="shared" si="13"/>
        <v>360</v>
      </c>
      <c r="H52" s="39">
        <f t="shared" si="11"/>
        <v>751429</v>
      </c>
      <c r="I52" s="27"/>
      <c r="J52" s="27"/>
      <c r="K52" s="2"/>
      <c r="L52" s="2"/>
      <c r="M52" s="2"/>
      <c r="N52" s="17"/>
      <c r="O52" s="5"/>
    </row>
    <row r="53" spans="1:15" ht="15.75" customHeight="1" x14ac:dyDescent="0.25">
      <c r="A53" s="2"/>
      <c r="C53" s="8" t="s">
        <v>13</v>
      </c>
      <c r="D53" s="7">
        <v>40544</v>
      </c>
      <c r="E53" s="7">
        <v>40908</v>
      </c>
      <c r="F53" s="10">
        <f t="shared" si="12"/>
        <v>730829</v>
      </c>
      <c r="G53" s="11">
        <f t="shared" si="13"/>
        <v>360</v>
      </c>
      <c r="H53" s="39">
        <f t="shared" si="11"/>
        <v>730829</v>
      </c>
      <c r="I53" s="27"/>
      <c r="J53" s="27"/>
      <c r="K53" s="2"/>
      <c r="L53" s="2"/>
      <c r="M53" s="2"/>
      <c r="N53" s="17"/>
      <c r="O53" s="5"/>
    </row>
    <row r="54" spans="1:15" ht="15.75" customHeight="1" x14ac:dyDescent="0.25">
      <c r="A54" s="2"/>
      <c r="C54" s="8" t="s">
        <v>13</v>
      </c>
      <c r="D54" s="7">
        <v>40909</v>
      </c>
      <c r="E54" s="7">
        <v>41274</v>
      </c>
      <c r="F54" s="10">
        <f t="shared" si="12"/>
        <v>811852</v>
      </c>
      <c r="G54" s="11">
        <f t="shared" si="13"/>
        <v>360</v>
      </c>
      <c r="H54" s="39">
        <f t="shared" si="11"/>
        <v>811852</v>
      </c>
      <c r="I54" s="27"/>
      <c r="J54" s="27"/>
      <c r="K54" s="2"/>
      <c r="L54" s="2"/>
      <c r="M54" s="2"/>
      <c r="N54" s="17"/>
      <c r="O54" s="5"/>
    </row>
    <row r="55" spans="1:15" ht="15.75" customHeight="1" x14ac:dyDescent="0.25">
      <c r="A55" s="2"/>
      <c r="C55" s="8" t="s">
        <v>13</v>
      </c>
      <c r="D55" s="7">
        <v>41275</v>
      </c>
      <c r="E55" s="7">
        <v>41639</v>
      </c>
      <c r="F55" s="10">
        <f t="shared" si="12"/>
        <v>789052</v>
      </c>
      <c r="G55" s="11">
        <f t="shared" si="13"/>
        <v>360</v>
      </c>
      <c r="H55" s="39">
        <f t="shared" si="11"/>
        <v>789052</v>
      </c>
      <c r="I55" s="27"/>
      <c r="J55" s="27"/>
      <c r="K55" s="2"/>
      <c r="L55" s="2"/>
      <c r="M55" s="2"/>
      <c r="N55" s="17"/>
      <c r="O55" s="5"/>
    </row>
    <row r="56" spans="1:15" ht="15.75" customHeight="1" x14ac:dyDescent="0.25">
      <c r="A56" s="2"/>
      <c r="C56" s="8" t="s">
        <v>13</v>
      </c>
      <c r="D56" s="7">
        <v>41640</v>
      </c>
      <c r="E56" s="7">
        <v>42004</v>
      </c>
      <c r="F56" s="10">
        <f t="shared" si="12"/>
        <v>847700</v>
      </c>
      <c r="G56" s="11">
        <f t="shared" si="13"/>
        <v>360</v>
      </c>
      <c r="H56" s="39">
        <f t="shared" si="11"/>
        <v>847700</v>
      </c>
      <c r="I56" s="27"/>
      <c r="J56" s="27"/>
      <c r="K56" s="2"/>
      <c r="L56" s="2"/>
      <c r="M56" s="2"/>
      <c r="N56" s="17"/>
      <c r="O56" s="5"/>
    </row>
    <row r="57" spans="1:15" ht="15.75" customHeight="1" x14ac:dyDescent="0.25">
      <c r="A57" s="2"/>
      <c r="C57" s="8" t="s">
        <v>13</v>
      </c>
      <c r="D57" s="7">
        <v>42005</v>
      </c>
      <c r="E57" s="7">
        <v>42339</v>
      </c>
      <c r="F57" s="10">
        <f t="shared" si="12"/>
        <v>819350</v>
      </c>
      <c r="G57" s="11">
        <f t="shared" si="13"/>
        <v>330</v>
      </c>
      <c r="H57" s="39">
        <f t="shared" si="11"/>
        <v>751070.83333333337</v>
      </c>
      <c r="I57" s="2"/>
      <c r="J57" s="27"/>
      <c r="K57" s="2"/>
      <c r="L57" s="2"/>
      <c r="M57" s="2"/>
      <c r="N57" s="17"/>
      <c r="O57" s="5"/>
    </row>
    <row r="58" spans="1:15" ht="15.75" customHeight="1" x14ac:dyDescent="0.25">
      <c r="A58" s="2"/>
      <c r="C58" s="62" t="s">
        <v>4</v>
      </c>
      <c r="D58" s="62"/>
      <c r="E58" s="62"/>
      <c r="F58" s="62"/>
      <c r="G58" s="62"/>
      <c r="H58" s="41">
        <f>SUM(H48:H57)</f>
        <v>6714465.2333333334</v>
      </c>
      <c r="I58" s="2"/>
      <c r="J58" s="19"/>
      <c r="K58" s="2"/>
      <c r="L58" s="2"/>
      <c r="M58" s="2"/>
      <c r="N58" s="17"/>
      <c r="O58" s="5"/>
    </row>
    <row r="59" spans="1:15" ht="15.75" customHeight="1" x14ac:dyDescent="0.25">
      <c r="A59" s="2"/>
      <c r="C59" s="23"/>
      <c r="D59" s="23"/>
      <c r="E59" s="23"/>
      <c r="F59" s="23"/>
      <c r="G59" s="23"/>
      <c r="H59" s="26"/>
      <c r="I59" s="2"/>
      <c r="J59" s="19"/>
      <c r="K59" s="17"/>
      <c r="L59" s="17"/>
      <c r="M59" s="17"/>
      <c r="N59" s="17"/>
      <c r="O59" s="5"/>
    </row>
    <row r="60" spans="1:15" ht="15.75" customHeight="1" x14ac:dyDescent="0.25">
      <c r="A60" s="2"/>
      <c r="C60" s="24" t="s">
        <v>3</v>
      </c>
      <c r="D60" s="25" t="s">
        <v>0</v>
      </c>
      <c r="E60" s="25" t="s">
        <v>1</v>
      </c>
      <c r="F60" s="25" t="s">
        <v>9</v>
      </c>
      <c r="G60" s="25" t="s">
        <v>2</v>
      </c>
      <c r="H60" s="42" t="s">
        <v>10</v>
      </c>
      <c r="I60" s="2"/>
      <c r="J60" s="28"/>
      <c r="N60" s="17"/>
      <c r="O60" s="5"/>
    </row>
    <row r="61" spans="1:15" ht="15.75" customHeight="1" x14ac:dyDescent="0.25">
      <c r="A61" s="2"/>
      <c r="C61" s="8" t="s">
        <v>13</v>
      </c>
      <c r="D61" s="7">
        <v>39010</v>
      </c>
      <c r="E61" s="7">
        <v>39082</v>
      </c>
      <c r="F61" s="44">
        <f>+H9</f>
        <v>610177</v>
      </c>
      <c r="G61" s="11">
        <f t="shared" ref="G61:G69" si="14">DAYS360(D61,E61)</f>
        <v>71</v>
      </c>
      <c r="H61" s="39">
        <f>(F61*G61)/720</f>
        <v>60170.231944444444</v>
      </c>
      <c r="I61" s="2"/>
      <c r="J61" s="28"/>
      <c r="N61" s="17"/>
      <c r="O61" s="5"/>
    </row>
    <row r="62" spans="1:15" ht="15.75" customHeight="1" x14ac:dyDescent="0.25">
      <c r="A62" s="2"/>
      <c r="C62" s="8" t="s">
        <v>13</v>
      </c>
      <c r="D62" s="7">
        <v>39083</v>
      </c>
      <c r="E62" s="7">
        <v>39447</v>
      </c>
      <c r="F62" s="44">
        <f t="shared" ref="F62:F70" si="15">+H10</f>
        <v>584477</v>
      </c>
      <c r="G62" s="11">
        <f t="shared" si="14"/>
        <v>360</v>
      </c>
      <c r="H62" s="39">
        <f t="shared" ref="H62:H69" si="16">(F62*G62)/720</f>
        <v>292238.5</v>
      </c>
      <c r="I62" s="2"/>
      <c r="J62" s="28"/>
      <c r="N62" s="17"/>
      <c r="O62" s="5"/>
    </row>
    <row r="63" spans="1:15" ht="15.75" customHeight="1" x14ac:dyDescent="0.25">
      <c r="A63" s="2"/>
      <c r="C63" s="8" t="s">
        <v>13</v>
      </c>
      <c r="D63" s="7">
        <v>39448</v>
      </c>
      <c r="E63" s="7">
        <v>39813</v>
      </c>
      <c r="F63" s="44">
        <f t="shared" si="15"/>
        <v>680710</v>
      </c>
      <c r="G63" s="11">
        <f t="shared" si="14"/>
        <v>360</v>
      </c>
      <c r="H63" s="39">
        <f t="shared" si="16"/>
        <v>340355</v>
      </c>
      <c r="I63" s="2"/>
      <c r="J63" s="28"/>
      <c r="N63" s="17"/>
      <c r="O63" s="5"/>
    </row>
    <row r="64" spans="1:15" ht="15.75" customHeight="1" x14ac:dyDescent="0.25">
      <c r="A64" s="2"/>
      <c r="C64" s="8" t="s">
        <v>13</v>
      </c>
      <c r="D64" s="7">
        <v>39814</v>
      </c>
      <c r="E64" s="7">
        <v>40178</v>
      </c>
      <c r="F64" s="44">
        <f t="shared" si="15"/>
        <v>645310</v>
      </c>
      <c r="G64" s="11">
        <f t="shared" si="14"/>
        <v>360</v>
      </c>
      <c r="H64" s="39">
        <f t="shared" si="16"/>
        <v>322655</v>
      </c>
      <c r="I64" s="2"/>
      <c r="J64" s="28"/>
      <c r="N64" s="17"/>
      <c r="O64" s="5"/>
    </row>
    <row r="65" spans="1:15" ht="15.75" customHeight="1" x14ac:dyDescent="0.25">
      <c r="A65" s="2"/>
      <c r="C65" s="8" t="s">
        <v>13</v>
      </c>
      <c r="D65" s="7">
        <v>40179</v>
      </c>
      <c r="E65" s="7">
        <v>40543</v>
      </c>
      <c r="F65" s="44">
        <f t="shared" si="15"/>
        <v>751429</v>
      </c>
      <c r="G65" s="11">
        <f t="shared" si="14"/>
        <v>360</v>
      </c>
      <c r="H65" s="39">
        <f t="shared" si="16"/>
        <v>375714.5</v>
      </c>
      <c r="I65" s="2"/>
      <c r="J65" s="28"/>
      <c r="N65" s="17"/>
      <c r="O65" s="5"/>
    </row>
    <row r="66" spans="1:15" ht="15.75" customHeight="1" x14ac:dyDescent="0.25">
      <c r="A66" s="2"/>
      <c r="C66" s="8" t="s">
        <v>13</v>
      </c>
      <c r="D66" s="7">
        <v>40544</v>
      </c>
      <c r="E66" s="7">
        <v>40908</v>
      </c>
      <c r="F66" s="44">
        <f t="shared" si="15"/>
        <v>730829</v>
      </c>
      <c r="G66" s="11">
        <f t="shared" si="14"/>
        <v>360</v>
      </c>
      <c r="H66" s="39">
        <f t="shared" si="16"/>
        <v>365414.5</v>
      </c>
      <c r="I66" s="2"/>
      <c r="J66" s="28"/>
      <c r="N66" s="17"/>
      <c r="O66" s="5"/>
    </row>
    <row r="67" spans="1:15" ht="15.75" customHeight="1" x14ac:dyDescent="0.25">
      <c r="A67" s="2"/>
      <c r="C67" s="8" t="s">
        <v>13</v>
      </c>
      <c r="D67" s="7">
        <v>40909</v>
      </c>
      <c r="E67" s="7">
        <v>41274</v>
      </c>
      <c r="F67" s="44">
        <f t="shared" si="15"/>
        <v>811852</v>
      </c>
      <c r="G67" s="11">
        <f t="shared" si="14"/>
        <v>360</v>
      </c>
      <c r="H67" s="39">
        <f t="shared" si="16"/>
        <v>405926</v>
      </c>
      <c r="I67" s="2"/>
      <c r="J67" s="28"/>
      <c r="N67" s="17"/>
      <c r="O67" s="5"/>
    </row>
    <row r="68" spans="1:15" ht="15.75" customHeight="1" x14ac:dyDescent="0.25">
      <c r="A68" s="2"/>
      <c r="C68" s="8" t="s">
        <v>13</v>
      </c>
      <c r="D68" s="7">
        <v>41275</v>
      </c>
      <c r="E68" s="7">
        <v>41639</v>
      </c>
      <c r="F68" s="44">
        <f t="shared" si="15"/>
        <v>789052</v>
      </c>
      <c r="G68" s="11">
        <f t="shared" si="14"/>
        <v>360</v>
      </c>
      <c r="H68" s="39">
        <f t="shared" si="16"/>
        <v>394526</v>
      </c>
      <c r="I68" s="2"/>
      <c r="J68" s="28"/>
      <c r="N68" s="17"/>
      <c r="O68" s="5"/>
    </row>
    <row r="69" spans="1:15" ht="15.75" customHeight="1" x14ac:dyDescent="0.25">
      <c r="A69" s="2"/>
      <c r="C69" s="8" t="s">
        <v>13</v>
      </c>
      <c r="D69" s="7">
        <v>41640</v>
      </c>
      <c r="E69" s="7">
        <v>42004</v>
      </c>
      <c r="F69" s="44">
        <f t="shared" si="15"/>
        <v>847700</v>
      </c>
      <c r="G69" s="11">
        <f t="shared" si="14"/>
        <v>360</v>
      </c>
      <c r="H69" s="39">
        <f t="shared" si="16"/>
        <v>423850</v>
      </c>
      <c r="I69" s="2"/>
      <c r="J69" s="28"/>
      <c r="N69" s="17"/>
      <c r="O69" s="5"/>
    </row>
    <row r="70" spans="1:15" ht="15.75" customHeight="1" x14ac:dyDescent="0.25">
      <c r="A70" s="2"/>
      <c r="C70" s="8" t="s">
        <v>13</v>
      </c>
      <c r="D70" s="7">
        <v>42005</v>
      </c>
      <c r="E70" s="7">
        <v>42339</v>
      </c>
      <c r="F70" s="44">
        <f t="shared" si="15"/>
        <v>819350</v>
      </c>
      <c r="G70" s="11">
        <f>DAYS360(D70,E70)</f>
        <v>330</v>
      </c>
      <c r="H70" s="39">
        <f>(F70*G70)/720</f>
        <v>375535.41666666669</v>
      </c>
      <c r="I70" s="2"/>
      <c r="J70" s="27"/>
      <c r="N70" s="17"/>
      <c r="O70" s="5"/>
    </row>
    <row r="71" spans="1:15" ht="15.75" customHeight="1" x14ac:dyDescent="0.25">
      <c r="A71" s="2"/>
      <c r="C71" s="58" t="s">
        <v>4</v>
      </c>
      <c r="D71" s="59"/>
      <c r="E71" s="59"/>
      <c r="F71" s="59"/>
      <c r="G71" s="60"/>
      <c r="H71" s="40">
        <f>SUM(H61:H70)</f>
        <v>3356385.1486111111</v>
      </c>
      <c r="I71" s="2"/>
      <c r="J71" s="19"/>
      <c r="K71" s="17"/>
      <c r="L71" s="17"/>
      <c r="M71" s="17"/>
      <c r="N71" s="17"/>
      <c r="O71" s="5"/>
    </row>
    <row r="72" spans="1:15" x14ac:dyDescent="0.25">
      <c r="A72" s="2"/>
      <c r="B72" s="2"/>
      <c r="C72" s="15"/>
      <c r="D72" s="15"/>
      <c r="E72" s="15"/>
      <c r="F72" s="15"/>
      <c r="G72" s="19"/>
      <c r="H72" s="2"/>
      <c r="I72" s="2"/>
      <c r="J72" s="2"/>
      <c r="K72" s="2"/>
      <c r="L72" s="2"/>
      <c r="M72" s="2"/>
      <c r="N72" s="2"/>
    </row>
    <row r="73" spans="1:15" x14ac:dyDescent="0.25">
      <c r="A73" s="2"/>
      <c r="B73" s="2"/>
      <c r="C73" s="15"/>
      <c r="D73" s="15"/>
      <c r="E73" s="15"/>
      <c r="F73" s="15"/>
      <c r="G73" s="19"/>
      <c r="H73" s="2"/>
      <c r="I73" s="2"/>
      <c r="J73" s="2"/>
      <c r="K73" s="2"/>
      <c r="L73" s="2"/>
      <c r="M73" s="2"/>
      <c r="N73" s="2"/>
    </row>
    <row r="74" spans="1:15" x14ac:dyDescent="0.25">
      <c r="A74" s="2"/>
      <c r="B74" s="2"/>
      <c r="C74" s="61" t="s">
        <v>16</v>
      </c>
      <c r="D74" s="61"/>
      <c r="E74" s="61"/>
      <c r="F74" s="61"/>
      <c r="G74" s="61"/>
      <c r="H74" s="2"/>
      <c r="I74" s="2"/>
      <c r="J74" s="2"/>
      <c r="K74" s="2"/>
      <c r="L74" s="2"/>
      <c r="M74" s="2"/>
      <c r="N74" s="2"/>
    </row>
    <row r="75" spans="1:15" x14ac:dyDescent="0.25">
      <c r="A75" s="2"/>
      <c r="B75" s="2"/>
      <c r="C75" s="12" t="s">
        <v>0</v>
      </c>
      <c r="D75" s="12" t="s">
        <v>1</v>
      </c>
      <c r="E75" s="12" t="s">
        <v>17</v>
      </c>
      <c r="F75" s="12" t="s">
        <v>2</v>
      </c>
      <c r="G75" s="34" t="s">
        <v>18</v>
      </c>
      <c r="H75" s="2"/>
      <c r="I75" s="2"/>
      <c r="J75" s="2"/>
      <c r="K75" s="2"/>
      <c r="L75" s="2"/>
      <c r="M75" s="2"/>
      <c r="N75" s="2"/>
    </row>
    <row r="76" spans="1:15" x14ac:dyDescent="0.25">
      <c r="A76" s="2"/>
      <c r="B76" s="2"/>
      <c r="C76" s="35">
        <v>39128</v>
      </c>
      <c r="D76" s="35">
        <v>39492</v>
      </c>
      <c r="E76" s="45">
        <f>+G10</f>
        <v>1018177</v>
      </c>
      <c r="F76" s="18">
        <f>DAYS360(C76,D76)+1</f>
        <v>360</v>
      </c>
      <c r="G76" s="18">
        <f>(E76/30)*F76</f>
        <v>12218123.999999998</v>
      </c>
      <c r="H76" s="2"/>
      <c r="I76" s="2"/>
      <c r="J76" s="2"/>
      <c r="K76" s="2"/>
      <c r="L76" s="2"/>
      <c r="M76" s="2"/>
      <c r="N76" s="2"/>
    </row>
    <row r="77" spans="1:15" x14ac:dyDescent="0.25">
      <c r="A77" s="2"/>
      <c r="B77" s="2"/>
      <c r="C77" s="35">
        <v>39493</v>
      </c>
      <c r="D77" s="35">
        <v>39858</v>
      </c>
      <c r="E77" s="45">
        <f t="shared" ref="E77:E84" si="17">+G11</f>
        <v>1142210</v>
      </c>
      <c r="F77" s="18">
        <f t="shared" ref="F77:F84" si="18">DAYS360(C77,D77)+1</f>
        <v>360</v>
      </c>
      <c r="G77" s="18">
        <f t="shared" ref="G77:G84" si="19">(E77/30)*F77</f>
        <v>13706520</v>
      </c>
      <c r="H77" s="2"/>
      <c r="I77" s="2"/>
      <c r="J77" s="2"/>
      <c r="K77" s="2"/>
      <c r="L77" s="2"/>
      <c r="M77" s="2"/>
      <c r="N77" s="2"/>
    </row>
    <row r="78" spans="1:15" x14ac:dyDescent="0.25">
      <c r="A78" s="2"/>
      <c r="B78" s="2"/>
      <c r="C78" s="35">
        <v>39859</v>
      </c>
      <c r="D78" s="35">
        <v>40223</v>
      </c>
      <c r="E78" s="45">
        <f t="shared" si="17"/>
        <v>1142210</v>
      </c>
      <c r="F78" s="18">
        <f t="shared" si="18"/>
        <v>360</v>
      </c>
      <c r="G78" s="18">
        <f t="shared" si="19"/>
        <v>13706520</v>
      </c>
      <c r="H78" s="2"/>
      <c r="I78" s="2"/>
      <c r="J78" s="2"/>
      <c r="K78" s="2"/>
      <c r="L78" s="2"/>
      <c r="M78" s="2"/>
      <c r="N78" s="2"/>
    </row>
    <row r="79" spans="1:15" x14ac:dyDescent="0.25">
      <c r="A79" s="2"/>
      <c r="B79" s="2"/>
      <c r="C79" s="35">
        <v>40224</v>
      </c>
      <c r="D79" s="35">
        <v>40588</v>
      </c>
      <c r="E79" s="45">
        <f t="shared" si="17"/>
        <v>1266429</v>
      </c>
      <c r="F79" s="18">
        <f t="shared" si="18"/>
        <v>360</v>
      </c>
      <c r="G79" s="18">
        <f t="shared" si="19"/>
        <v>15197148.000000002</v>
      </c>
      <c r="H79" s="2"/>
      <c r="I79" s="2"/>
      <c r="J79" s="2"/>
      <c r="K79" s="2"/>
      <c r="L79" s="2"/>
      <c r="M79" s="2"/>
      <c r="N79" s="2"/>
    </row>
    <row r="80" spans="1:15" x14ac:dyDescent="0.25">
      <c r="A80" s="2"/>
      <c r="B80" s="2"/>
      <c r="C80" s="35">
        <v>40589</v>
      </c>
      <c r="D80" s="35">
        <v>40953</v>
      </c>
      <c r="E80" s="45">
        <f t="shared" si="17"/>
        <v>1266429</v>
      </c>
      <c r="F80" s="18">
        <f t="shared" si="18"/>
        <v>360</v>
      </c>
      <c r="G80" s="18">
        <f t="shared" si="19"/>
        <v>15197148.000000002</v>
      </c>
      <c r="H80" s="2"/>
      <c r="I80" s="2"/>
      <c r="J80" s="2"/>
      <c r="K80" s="2"/>
      <c r="L80" s="2"/>
      <c r="M80" s="2"/>
      <c r="N80" s="2"/>
    </row>
    <row r="81" spans="1:15" x14ac:dyDescent="0.25">
      <c r="A81" s="2"/>
      <c r="B81" s="2"/>
      <c r="C81" s="35">
        <v>40954</v>
      </c>
      <c r="D81" s="35">
        <v>41319</v>
      </c>
      <c r="E81" s="45">
        <f t="shared" si="17"/>
        <v>1378552</v>
      </c>
      <c r="F81" s="18">
        <f t="shared" si="18"/>
        <v>360</v>
      </c>
      <c r="G81" s="18">
        <f t="shared" si="19"/>
        <v>16542623.999999998</v>
      </c>
      <c r="H81" s="2"/>
      <c r="I81" s="2"/>
      <c r="J81" s="2"/>
      <c r="K81" s="2"/>
      <c r="L81" s="2"/>
      <c r="M81" s="2"/>
      <c r="N81" s="2"/>
    </row>
    <row r="82" spans="1:15" x14ac:dyDescent="0.25">
      <c r="A82" s="2"/>
      <c r="B82" s="2"/>
      <c r="C82" s="35">
        <v>41320</v>
      </c>
      <c r="D82" s="35">
        <v>41684</v>
      </c>
      <c r="E82" s="45">
        <f t="shared" si="17"/>
        <v>1378552</v>
      </c>
      <c r="F82" s="18">
        <f t="shared" si="18"/>
        <v>360</v>
      </c>
      <c r="G82" s="18">
        <f t="shared" si="19"/>
        <v>16542623.999999998</v>
      </c>
      <c r="H82" s="2"/>
      <c r="I82" s="2"/>
      <c r="J82" s="2"/>
      <c r="K82" s="2"/>
      <c r="L82" s="2"/>
      <c r="M82" s="2"/>
      <c r="N82" s="2"/>
    </row>
    <row r="83" spans="1:15" x14ac:dyDescent="0.25">
      <c r="A83" s="2"/>
      <c r="B83" s="2"/>
      <c r="C83" s="35">
        <v>41685</v>
      </c>
      <c r="D83" s="35">
        <v>42049</v>
      </c>
      <c r="E83" s="45">
        <f t="shared" si="17"/>
        <v>1463700</v>
      </c>
      <c r="F83" s="18">
        <f t="shared" si="18"/>
        <v>360</v>
      </c>
      <c r="G83" s="18">
        <f t="shared" si="19"/>
        <v>17564400</v>
      </c>
      <c r="H83" s="2"/>
      <c r="I83" s="2"/>
      <c r="J83" s="2"/>
      <c r="K83" s="2"/>
      <c r="L83" s="2"/>
      <c r="M83" s="2"/>
      <c r="N83" s="2"/>
    </row>
    <row r="84" spans="1:15" x14ac:dyDescent="0.25">
      <c r="A84" s="2"/>
      <c r="B84" s="2"/>
      <c r="C84" s="35">
        <v>42050</v>
      </c>
      <c r="D84" s="35">
        <v>42339</v>
      </c>
      <c r="E84" s="45">
        <f t="shared" si="17"/>
        <v>1463700</v>
      </c>
      <c r="F84" s="18">
        <f t="shared" si="18"/>
        <v>287</v>
      </c>
      <c r="G84" s="18">
        <f t="shared" si="19"/>
        <v>14002730</v>
      </c>
      <c r="H84" s="2"/>
      <c r="I84" s="2"/>
      <c r="J84" s="2"/>
      <c r="K84" s="2"/>
      <c r="L84" s="2"/>
      <c r="M84" s="2"/>
      <c r="N84" s="2"/>
    </row>
    <row r="85" spans="1:15" x14ac:dyDescent="0.25">
      <c r="A85" s="2"/>
      <c r="B85" s="2"/>
      <c r="C85" s="61" t="s">
        <v>4</v>
      </c>
      <c r="D85" s="61"/>
      <c r="E85" s="61"/>
      <c r="F85" s="61"/>
      <c r="G85" s="36">
        <f>SUM(G76:G84)</f>
        <v>134677838</v>
      </c>
      <c r="H85" s="2"/>
      <c r="I85" s="2"/>
      <c r="J85" s="2"/>
      <c r="K85" s="2"/>
      <c r="L85" s="2"/>
      <c r="M85" s="2"/>
      <c r="N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5" x14ac:dyDescent="0.25">
      <c r="B87" s="3"/>
      <c r="C87" s="53" t="s">
        <v>23</v>
      </c>
      <c r="D87" s="53"/>
      <c r="E87" s="53"/>
      <c r="F87" s="53"/>
      <c r="G87" s="53"/>
      <c r="H87"/>
      <c r="I87"/>
      <c r="J87"/>
    </row>
    <row r="88" spans="1:15" x14ac:dyDescent="0.25">
      <c r="B88" s="3"/>
      <c r="C88" s="47" t="s">
        <v>0</v>
      </c>
      <c r="D88" s="47" t="s">
        <v>1</v>
      </c>
      <c r="E88" s="47" t="s">
        <v>22</v>
      </c>
      <c r="F88" s="47" t="s">
        <v>2</v>
      </c>
      <c r="G88" s="50" t="s">
        <v>18</v>
      </c>
      <c r="H88" s="3"/>
      <c r="I88" s="3"/>
      <c r="J88" s="3"/>
      <c r="K88" s="3"/>
      <c r="L88" s="3"/>
      <c r="M88" s="3"/>
      <c r="N88" s="3"/>
      <c r="O88" s="3"/>
    </row>
    <row r="89" spans="1:15" x14ac:dyDescent="0.25">
      <c r="B89" s="3"/>
      <c r="C89" s="49">
        <v>42340</v>
      </c>
      <c r="D89" s="49">
        <v>45476</v>
      </c>
      <c r="E89" s="48">
        <f>+H58+H45+H32+I19</f>
        <v>94789022.987933338</v>
      </c>
      <c r="F89" s="48">
        <f>DAYS360(C89,D89)</f>
        <v>3091</v>
      </c>
      <c r="G89" s="48">
        <v>220724455</v>
      </c>
      <c r="H89" s="3"/>
      <c r="I89" s="3"/>
      <c r="J89" s="3"/>
      <c r="K89" s="3"/>
      <c r="L89" s="3"/>
      <c r="M89" s="3"/>
      <c r="N89" s="3"/>
      <c r="O89" s="3"/>
    </row>
    <row r="90" spans="1:15" x14ac:dyDescent="0.25">
      <c r="C90" s="52" t="s">
        <v>4</v>
      </c>
      <c r="D90" s="52"/>
      <c r="E90" s="52"/>
      <c r="F90" s="52"/>
      <c r="G90" s="46">
        <f>SUM(G89:G89)</f>
        <v>220724455</v>
      </c>
    </row>
    <row r="93" spans="1:15" x14ac:dyDescent="0.25">
      <c r="C93" s="55" t="s">
        <v>6</v>
      </c>
      <c r="D93" s="56"/>
      <c r="E93" s="56"/>
      <c r="F93" s="57"/>
      <c r="G93" s="20">
        <f>G90+G85+H71+H58+H45+H32+K19+I19</f>
        <v>453710676.13654453</v>
      </c>
    </row>
  </sheetData>
  <mergeCells count="14">
    <mergeCell ref="L25:N32"/>
    <mergeCell ref="C90:F90"/>
    <mergeCell ref="C87:G87"/>
    <mergeCell ref="C5:G5"/>
    <mergeCell ref="C93:F93"/>
    <mergeCell ref="C7:H7"/>
    <mergeCell ref="C19:G19"/>
    <mergeCell ref="C32:G32"/>
    <mergeCell ref="C71:G71"/>
    <mergeCell ref="C45:G45"/>
    <mergeCell ref="C58:G58"/>
    <mergeCell ref="C74:G74"/>
    <mergeCell ref="C85:F85"/>
    <mergeCell ref="L34:N37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DB0E-78A5-493E-A798-69F2D8CF5998}">
  <dimension ref="B3:M37"/>
  <sheetViews>
    <sheetView tabSelected="1" workbookViewId="0">
      <selection activeCell="I16" sqref="I16"/>
    </sheetView>
  </sheetViews>
  <sheetFormatPr baseColWidth="10" defaultRowHeight="15" x14ac:dyDescent="0.25"/>
  <cols>
    <col min="5" max="5" width="18.28515625" customWidth="1"/>
    <col min="6" max="6" width="19.7109375" customWidth="1"/>
    <col min="7" max="7" width="19.85546875" customWidth="1"/>
    <col min="8" max="8" width="18.28515625" customWidth="1"/>
  </cols>
  <sheetData>
    <row r="3" spans="2:13" x14ac:dyDescent="0.25">
      <c r="B3" s="64" t="s">
        <v>25</v>
      </c>
      <c r="C3" s="64"/>
      <c r="D3" s="64"/>
      <c r="E3" s="64"/>
      <c r="F3" s="64"/>
      <c r="G3" s="64"/>
      <c r="H3" s="64"/>
      <c r="I3" s="2"/>
      <c r="J3" s="2"/>
    </row>
    <row r="4" spans="2:13" x14ac:dyDescent="0.25">
      <c r="B4" s="2"/>
      <c r="C4" s="2"/>
      <c r="D4" s="2"/>
      <c r="E4" s="2"/>
      <c r="F4" s="2"/>
      <c r="G4" s="2"/>
      <c r="H4" s="2"/>
      <c r="I4" s="2"/>
      <c r="J4" s="2"/>
    </row>
    <row r="5" spans="2:13" x14ac:dyDescent="0.25">
      <c r="B5" s="53" t="s">
        <v>7</v>
      </c>
      <c r="C5" s="53"/>
      <c r="D5" s="53"/>
      <c r="E5" s="53"/>
      <c r="F5" s="53"/>
      <c r="G5" s="53"/>
      <c r="H5" s="29"/>
      <c r="I5" s="29"/>
      <c r="J5" s="31"/>
    </row>
    <row r="6" spans="2:13" ht="36" x14ac:dyDescent="0.25">
      <c r="B6" s="6" t="s">
        <v>0</v>
      </c>
      <c r="C6" s="6" t="s">
        <v>1</v>
      </c>
      <c r="D6" s="6" t="s">
        <v>3</v>
      </c>
      <c r="E6" s="6" t="s">
        <v>8</v>
      </c>
      <c r="F6" s="6" t="s">
        <v>14</v>
      </c>
      <c r="G6" s="16" t="s">
        <v>20</v>
      </c>
      <c r="H6" s="16" t="s">
        <v>19</v>
      </c>
      <c r="I6" s="30">
        <v>0.1</v>
      </c>
      <c r="J6" s="33" t="s">
        <v>15</v>
      </c>
    </row>
    <row r="7" spans="2:13" x14ac:dyDescent="0.25">
      <c r="B7" s="7">
        <v>39010</v>
      </c>
      <c r="C7" s="7">
        <v>39082</v>
      </c>
      <c r="D7" s="8" t="s">
        <v>13</v>
      </c>
      <c r="E7" s="9">
        <v>408000</v>
      </c>
      <c r="F7" s="10">
        <v>1018177</v>
      </c>
      <c r="G7" s="9">
        <f t="shared" ref="G7:G8" si="0">F7-E7</f>
        <v>610177</v>
      </c>
      <c r="H7" s="9">
        <f>+G7/30*F12</f>
        <v>1464424.8</v>
      </c>
      <c r="I7" s="9">
        <f>+E7*10%</f>
        <v>40800</v>
      </c>
      <c r="J7" s="9">
        <f>I7/30*72</f>
        <v>97920</v>
      </c>
    </row>
    <row r="8" spans="2:13" x14ac:dyDescent="0.25">
      <c r="B8" s="7">
        <v>39083</v>
      </c>
      <c r="C8" s="7">
        <v>39447</v>
      </c>
      <c r="D8" s="8" t="s">
        <v>13</v>
      </c>
      <c r="E8" s="9">
        <v>433700</v>
      </c>
      <c r="F8" s="10">
        <v>1018177</v>
      </c>
      <c r="G8" s="9">
        <f t="shared" si="0"/>
        <v>584477</v>
      </c>
      <c r="H8" s="9">
        <f>+G8/30*F13</f>
        <v>857232.93333333335</v>
      </c>
      <c r="I8" s="9">
        <f>+E8*10%</f>
        <v>43370</v>
      </c>
      <c r="J8" s="9">
        <f>I8/30*45</f>
        <v>65055</v>
      </c>
    </row>
    <row r="9" spans="2:13" x14ac:dyDescent="0.25">
      <c r="B9" s="58" t="s">
        <v>4</v>
      </c>
      <c r="C9" s="59"/>
      <c r="D9" s="59"/>
      <c r="E9" s="59"/>
      <c r="F9" s="60"/>
      <c r="G9" s="37">
        <f>SUM(G7:G8)</f>
        <v>1194654</v>
      </c>
      <c r="H9" s="13">
        <f>SUM(H7:H8)</f>
        <v>2321657.7333333334</v>
      </c>
      <c r="I9" s="14"/>
      <c r="J9" s="32">
        <f>SUM(J7:J8)</f>
        <v>162975</v>
      </c>
    </row>
    <row r="10" spans="2:13" x14ac:dyDescent="0.25">
      <c r="B10" s="15"/>
      <c r="C10" s="15"/>
      <c r="D10" s="15"/>
      <c r="E10" s="15"/>
      <c r="F10" s="14"/>
      <c r="G10" s="14"/>
      <c r="H10" s="14"/>
      <c r="I10" s="14"/>
      <c r="J10" s="2"/>
    </row>
    <row r="11" spans="2:13" x14ac:dyDescent="0.25">
      <c r="B11" s="4" t="s">
        <v>3</v>
      </c>
      <c r="C11" s="12" t="s">
        <v>0</v>
      </c>
      <c r="D11" s="12" t="s">
        <v>1</v>
      </c>
      <c r="E11" s="12" t="s">
        <v>9</v>
      </c>
      <c r="F11" s="12" t="s">
        <v>2</v>
      </c>
      <c r="G11" s="38" t="s">
        <v>5</v>
      </c>
      <c r="H11" s="28"/>
      <c r="I11" s="28"/>
      <c r="J11" s="2"/>
    </row>
    <row r="12" spans="2:13" ht="15" customHeight="1" x14ac:dyDescent="0.25">
      <c r="B12" s="8" t="s">
        <v>13</v>
      </c>
      <c r="C12" s="7">
        <v>39010</v>
      </c>
      <c r="D12" s="7">
        <v>39082</v>
      </c>
      <c r="E12" s="10">
        <f>G7</f>
        <v>610177</v>
      </c>
      <c r="F12" s="11">
        <f t="shared" ref="F12" si="1">DAYS360(C12,D12)+1</f>
        <v>72</v>
      </c>
      <c r="G12" s="39">
        <f t="shared" ref="G12:G13" si="2">(E12*F12)/360</f>
        <v>122035.4</v>
      </c>
      <c r="H12" s="27"/>
      <c r="I12" s="27"/>
      <c r="J12" s="2"/>
      <c r="K12" s="66" t="s">
        <v>26</v>
      </c>
      <c r="L12" s="66"/>
      <c r="M12" s="66"/>
    </row>
    <row r="13" spans="2:13" x14ac:dyDescent="0.25">
      <c r="B13" s="8" t="s">
        <v>13</v>
      </c>
      <c r="C13" s="7">
        <v>39083</v>
      </c>
      <c r="D13" s="7">
        <v>39128</v>
      </c>
      <c r="E13" s="10">
        <f>G8</f>
        <v>584477</v>
      </c>
      <c r="F13" s="11">
        <f>DAYS360(C13,D13)</f>
        <v>44</v>
      </c>
      <c r="G13" s="39">
        <f t="shared" si="2"/>
        <v>71436.077777777784</v>
      </c>
      <c r="H13" s="27"/>
      <c r="I13" s="27"/>
      <c r="J13" s="2"/>
      <c r="K13" s="66"/>
      <c r="L13" s="66"/>
      <c r="M13" s="66"/>
    </row>
    <row r="14" spans="2:13" x14ac:dyDescent="0.25">
      <c r="B14" s="61" t="s">
        <v>4</v>
      </c>
      <c r="C14" s="61"/>
      <c r="D14" s="61"/>
      <c r="E14" s="61"/>
      <c r="F14" s="61"/>
      <c r="G14" s="40">
        <f>SUM(G12:G13)</f>
        <v>193471.47777777776</v>
      </c>
      <c r="H14" s="19"/>
      <c r="I14" s="19"/>
      <c r="J14" s="2"/>
      <c r="K14" s="66"/>
      <c r="L14" s="66"/>
      <c r="M14" s="66"/>
    </row>
    <row r="15" spans="2:13" x14ac:dyDescent="0.25">
      <c r="B15" s="15"/>
      <c r="C15" s="15"/>
      <c r="D15" s="15"/>
      <c r="E15" s="15"/>
      <c r="F15" s="15"/>
      <c r="G15" s="19"/>
      <c r="H15" s="19"/>
      <c r="I15" s="19"/>
      <c r="J15" s="2"/>
      <c r="K15" s="66"/>
      <c r="L15" s="66"/>
      <c r="M15" s="66"/>
    </row>
    <row r="16" spans="2:13" x14ac:dyDescent="0.25">
      <c r="B16" s="4" t="s">
        <v>3</v>
      </c>
      <c r="C16" s="12" t="s">
        <v>0</v>
      </c>
      <c r="D16" s="12" t="s">
        <v>1</v>
      </c>
      <c r="E16" s="12" t="s">
        <v>5</v>
      </c>
      <c r="F16" s="12" t="s">
        <v>2</v>
      </c>
      <c r="G16" s="38" t="s">
        <v>11</v>
      </c>
      <c r="H16" s="28"/>
      <c r="I16" s="28"/>
      <c r="J16" s="2"/>
      <c r="K16" s="66"/>
      <c r="L16" s="66"/>
      <c r="M16" s="66"/>
    </row>
    <row r="17" spans="2:10" x14ac:dyDescent="0.25">
      <c r="B17" s="8" t="s">
        <v>13</v>
      </c>
      <c r="C17" s="7">
        <v>39010</v>
      </c>
      <c r="D17" s="7">
        <v>39082</v>
      </c>
      <c r="E17" s="10">
        <f>G12</f>
        <v>122035.4</v>
      </c>
      <c r="F17" s="11">
        <f t="shared" ref="F17" si="3">DAYS360(C17,D17)+1</f>
        <v>72</v>
      </c>
      <c r="G17" s="39">
        <f>(E17*F17*0.12)/360</f>
        <v>2928.8495999999996</v>
      </c>
      <c r="H17" s="27"/>
      <c r="I17" s="27"/>
      <c r="J17" s="2"/>
    </row>
    <row r="18" spans="2:10" x14ac:dyDescent="0.25">
      <c r="B18" s="8" t="s">
        <v>13</v>
      </c>
      <c r="C18" s="7">
        <v>39083</v>
      </c>
      <c r="D18" s="7">
        <v>39128</v>
      </c>
      <c r="E18" s="10">
        <f>G13</f>
        <v>71436.077777777784</v>
      </c>
      <c r="F18" s="11">
        <f>DAYS360(C18,D18)</f>
        <v>44</v>
      </c>
      <c r="G18" s="39">
        <f t="shared" ref="G18" si="4">(E18*F18)/360</f>
        <v>8731.0761728395082</v>
      </c>
      <c r="H18" s="27"/>
      <c r="I18" s="27"/>
      <c r="J18" s="2"/>
    </row>
    <row r="19" spans="2:10" x14ac:dyDescent="0.25">
      <c r="B19" s="62" t="s">
        <v>4</v>
      </c>
      <c r="C19" s="62"/>
      <c r="D19" s="62"/>
      <c r="E19" s="62"/>
      <c r="F19" s="62"/>
      <c r="G19" s="41">
        <f>SUM(G17:G18)</f>
        <v>11659.925772839508</v>
      </c>
      <c r="H19" s="19"/>
      <c r="I19" s="19"/>
      <c r="J19" s="2"/>
    </row>
    <row r="20" spans="2:10" x14ac:dyDescent="0.25">
      <c r="B20" s="23"/>
      <c r="C20" s="23"/>
      <c r="D20" s="23"/>
      <c r="E20" s="23"/>
      <c r="F20" s="23"/>
      <c r="G20" s="26"/>
      <c r="H20" s="19"/>
      <c r="I20" s="19"/>
      <c r="J20" s="2"/>
    </row>
    <row r="21" spans="2:10" x14ac:dyDescent="0.25">
      <c r="B21" s="24" t="s">
        <v>3</v>
      </c>
      <c r="C21" s="25" t="s">
        <v>0</v>
      </c>
      <c r="D21" s="25" t="s">
        <v>1</v>
      </c>
      <c r="E21" s="25" t="s">
        <v>9</v>
      </c>
      <c r="F21" s="25" t="s">
        <v>2</v>
      </c>
      <c r="G21" s="42" t="s">
        <v>12</v>
      </c>
      <c r="H21" s="28"/>
      <c r="I21" s="28"/>
      <c r="J21" s="2"/>
    </row>
    <row r="22" spans="2:10" x14ac:dyDescent="0.25">
      <c r="B22" s="8" t="s">
        <v>13</v>
      </c>
      <c r="C22" s="7">
        <v>39010</v>
      </c>
      <c r="D22" s="7">
        <v>39082</v>
      </c>
      <c r="E22" s="10">
        <f>G7</f>
        <v>610177</v>
      </c>
      <c r="F22" s="11">
        <f t="shared" ref="F22" si="5">DAYS360(C22,D22)+1</f>
        <v>72</v>
      </c>
      <c r="G22" s="39">
        <f t="shared" ref="G22:G23" si="6">(E22*F22)/360</f>
        <v>122035.4</v>
      </c>
      <c r="H22" s="27"/>
      <c r="I22" s="27"/>
      <c r="J22" s="2"/>
    </row>
    <row r="23" spans="2:10" x14ac:dyDescent="0.25">
      <c r="B23" s="8" t="s">
        <v>13</v>
      </c>
      <c r="C23" s="7">
        <v>39083</v>
      </c>
      <c r="D23" s="7">
        <v>39128</v>
      </c>
      <c r="E23" s="10">
        <f>G8</f>
        <v>584477</v>
      </c>
      <c r="F23" s="11">
        <f>DAYS360(C23,D23)</f>
        <v>44</v>
      </c>
      <c r="G23" s="39">
        <f t="shared" si="6"/>
        <v>71436.077777777784</v>
      </c>
      <c r="H23" s="27"/>
      <c r="I23" s="27"/>
      <c r="J23" s="2"/>
    </row>
    <row r="24" spans="2:10" x14ac:dyDescent="0.25">
      <c r="B24" s="62" t="s">
        <v>4</v>
      </c>
      <c r="C24" s="62"/>
      <c r="D24" s="62"/>
      <c r="E24" s="62"/>
      <c r="F24" s="62"/>
      <c r="G24" s="41">
        <f>SUM(G22:G23)</f>
        <v>193471.47777777776</v>
      </c>
      <c r="H24" s="19"/>
      <c r="I24" s="19"/>
      <c r="J24" s="2"/>
    </row>
    <row r="25" spans="2:10" x14ac:dyDescent="0.25">
      <c r="B25" s="23"/>
      <c r="C25" s="23"/>
      <c r="D25" s="23"/>
      <c r="E25" s="23"/>
      <c r="F25" s="23"/>
      <c r="G25" s="26"/>
      <c r="H25" s="19"/>
      <c r="I25" s="19"/>
      <c r="J25" s="17"/>
    </row>
    <row r="26" spans="2:10" x14ac:dyDescent="0.25">
      <c r="B26" s="24" t="s">
        <v>3</v>
      </c>
      <c r="C26" s="25" t="s">
        <v>0</v>
      </c>
      <c r="D26" s="25" t="s">
        <v>1</v>
      </c>
      <c r="E26" s="25" t="s">
        <v>9</v>
      </c>
      <c r="F26" s="25" t="s">
        <v>2</v>
      </c>
      <c r="G26" s="42" t="s">
        <v>10</v>
      </c>
      <c r="H26" s="28"/>
      <c r="I26" s="28"/>
    </row>
    <row r="27" spans="2:10" x14ac:dyDescent="0.25">
      <c r="B27" s="8" t="s">
        <v>13</v>
      </c>
      <c r="C27" s="7">
        <v>39010</v>
      </c>
      <c r="D27" s="7">
        <v>39128</v>
      </c>
      <c r="E27" s="10">
        <f>+G8</f>
        <v>584477</v>
      </c>
      <c r="F27" s="11">
        <f t="shared" ref="F27" si="7">DAYS360(C27,D27)+1</f>
        <v>116</v>
      </c>
      <c r="G27" s="39">
        <f>(E27*F27)/720</f>
        <v>94165.738888888882</v>
      </c>
      <c r="H27" s="27"/>
      <c r="I27" s="27"/>
    </row>
    <row r="28" spans="2:10" x14ac:dyDescent="0.25">
      <c r="B28" s="58" t="s">
        <v>4</v>
      </c>
      <c r="C28" s="59"/>
      <c r="D28" s="59"/>
      <c r="E28" s="59"/>
      <c r="F28" s="60"/>
      <c r="G28" s="40">
        <f>SUM(G27:G27)</f>
        <v>94165.738888888882</v>
      </c>
      <c r="H28" s="19"/>
      <c r="I28" s="19"/>
      <c r="J28" s="17"/>
    </row>
    <row r="29" spans="2:10" x14ac:dyDescent="0.25">
      <c r="B29" s="15"/>
      <c r="C29" s="15"/>
      <c r="D29" s="15"/>
      <c r="E29" s="15"/>
      <c r="F29" s="19"/>
      <c r="G29" s="2"/>
      <c r="H29" s="2"/>
      <c r="I29" s="2"/>
      <c r="J29" s="2"/>
    </row>
    <row r="30" spans="2:10" x14ac:dyDescent="0.25">
      <c r="B30" s="61" t="s">
        <v>16</v>
      </c>
      <c r="C30" s="61"/>
      <c r="D30" s="61"/>
      <c r="E30" s="61"/>
      <c r="F30" s="61"/>
      <c r="G30" s="2"/>
      <c r="H30" s="2"/>
      <c r="I30" s="2"/>
      <c r="J30" s="2"/>
    </row>
    <row r="31" spans="2:10" x14ac:dyDescent="0.25">
      <c r="B31" s="12" t="s">
        <v>0</v>
      </c>
      <c r="C31" s="12" t="s">
        <v>1</v>
      </c>
      <c r="D31" s="12" t="s">
        <v>17</v>
      </c>
      <c r="E31" s="12" t="s">
        <v>2</v>
      </c>
      <c r="F31" s="34" t="s">
        <v>18</v>
      </c>
      <c r="G31" s="2"/>
      <c r="H31" s="2"/>
      <c r="I31" s="2"/>
      <c r="J31" s="2"/>
    </row>
    <row r="32" spans="2:10" x14ac:dyDescent="0.25">
      <c r="B32" s="35">
        <v>39128</v>
      </c>
      <c r="C32" s="35">
        <v>39128</v>
      </c>
      <c r="D32" s="63">
        <f>+F8</f>
        <v>1018177</v>
      </c>
      <c r="E32" s="18">
        <f t="shared" ref="E32" si="8">DAYS360(B32,C32)+1</f>
        <v>1</v>
      </c>
      <c r="F32" s="18">
        <f t="shared" ref="F32" si="9">(D32/30)*E32</f>
        <v>33939.23333333333</v>
      </c>
      <c r="G32" s="2"/>
      <c r="H32" s="2"/>
      <c r="I32" s="2"/>
      <c r="J32" s="2"/>
    </row>
    <row r="33" spans="2:10" x14ac:dyDescent="0.25">
      <c r="B33" s="61" t="s">
        <v>4</v>
      </c>
      <c r="C33" s="61"/>
      <c r="D33" s="61"/>
      <c r="E33" s="61"/>
      <c r="F33" s="36">
        <f>SUM(F32:F32)</f>
        <v>33939.23333333333</v>
      </c>
      <c r="G33" s="2"/>
      <c r="H33" s="2"/>
      <c r="I33" s="2"/>
      <c r="J33" s="2"/>
    </row>
    <row r="34" spans="2:10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15"/>
      <c r="C35" s="15"/>
      <c r="D35" s="15"/>
      <c r="E35" s="15"/>
      <c r="F35" s="19"/>
      <c r="G35" s="2"/>
      <c r="H35" s="2"/>
      <c r="I35" s="2"/>
      <c r="J35" s="2"/>
    </row>
    <row r="36" spans="2:10" x14ac:dyDescent="0.25">
      <c r="B36" s="55" t="s">
        <v>6</v>
      </c>
      <c r="C36" s="56"/>
      <c r="D36" s="56"/>
      <c r="E36" s="57"/>
      <c r="F36" s="20">
        <f>F33+G28+G24+G19+G14+J9+H9</f>
        <v>3011340.5868839505</v>
      </c>
    </row>
    <row r="37" spans="2:10" x14ac:dyDescent="0.25">
      <c r="B37" s="2"/>
      <c r="C37" s="2"/>
      <c r="D37" s="2"/>
      <c r="E37" s="2"/>
      <c r="F37" s="2"/>
    </row>
  </sheetData>
  <mergeCells count="11">
    <mergeCell ref="B36:E36"/>
    <mergeCell ref="B3:H3"/>
    <mergeCell ref="K12:M16"/>
    <mergeCell ref="B28:F28"/>
    <mergeCell ref="B30:F30"/>
    <mergeCell ref="B33:E33"/>
    <mergeCell ref="B5:G5"/>
    <mergeCell ref="B9:F9"/>
    <mergeCell ref="B14:F14"/>
    <mergeCell ref="B19:F19"/>
    <mergeCell ref="B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LIQ. RL CON EFICACIA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2024-07-04T21:27:02Z</dcterms:modified>
  <cp:category/>
  <cp:contentStatus/>
</cp:coreProperties>
</file>