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mero\Downloads\"/>
    </mc:Choice>
  </mc:AlternateContent>
  <xr:revisionPtr revIDLastSave="0" documentId="13_ncr:1_{B6E82C6C-D453-4FDF-99BE-4351B739C5B7}" xr6:coauthVersionLast="47" xr6:coauthVersionMax="47" xr10:uidLastSave="{00000000-0000-0000-0000-000000000000}"/>
  <bookViews>
    <workbookView xWindow="-120" yWindow="-120" windowWidth="24240" windowHeight="13020" xr2:uid="{9FC34AE3-6CFB-43DC-A7C8-01A7FF45BA44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E33" i="1"/>
  <c r="E32" i="1"/>
  <c r="E7" i="1"/>
  <c r="E8" i="1"/>
  <c r="E27" i="1"/>
  <c r="F27" i="1" s="1"/>
  <c r="E34" i="1" l="1"/>
  <c r="F28" i="1"/>
  <c r="E18" i="1" l="1"/>
  <c r="E13" i="1"/>
  <c r="F8" i="1" l="1"/>
  <c r="F7" i="1"/>
  <c r="F9" i="1" l="1"/>
  <c r="E42" i="1"/>
  <c r="E41" i="1"/>
  <c r="B48" i="1" s="1"/>
  <c r="H39" i="1"/>
  <c r="I39" i="1" s="1"/>
  <c r="F13" i="1"/>
  <c r="E12" i="1"/>
  <c r="F12" i="1" s="1"/>
  <c r="E22" i="1"/>
  <c r="F22" i="1" s="1"/>
  <c r="F23" i="1" s="1"/>
  <c r="E17" i="1"/>
  <c r="F48" i="1" l="1"/>
  <c r="F14" i="1"/>
  <c r="F43" i="1"/>
  <c r="F44" i="1" s="1"/>
  <c r="F18" i="1"/>
  <c r="G18" i="1" s="1"/>
  <c r="F17" i="1"/>
  <c r="G17" i="1" s="1"/>
  <c r="G19" i="1" l="1"/>
  <c r="F19" i="1"/>
</calcChain>
</file>

<file path=xl/sharedStrings.xml><?xml version="1.0" encoding="utf-8"?>
<sst xmlns="http://schemas.openxmlformats.org/spreadsheetml/2006/main" count="57" uniqueCount="37">
  <si>
    <t>LIQUIDACIÓN DE LAS PRETENSIONES DE LA DEMANDA</t>
  </si>
  <si>
    <t xml:space="preserve">NOTA: LaPóliza de Seguro de Cumplimiento en Favor de Entidades Particulares No. 660-45-994000007197 en virtud de la cual nos llamaron en garantía presta cobertura material de cara a las pretensiones del demandante, se concertaron como amparos: i) Cumplimiento, ii) Salarios, prestaciones sociales e indemnizaciones laborales y iii) Calidad del servicio. Frente a la cobertura temporal, se precisa que los periodos pretendidos son del 12/04/1993 hasta el 06/02/2022, y la póliza cuenta con una vigencia del 26/01/2021 al 01/12/2026, por lo cual, se liquidarán las pretensiones desde la fecha inicio de vigencia de la póliza hasta el 06/02/2022, última data en la cual se presentó la renuncia por parte del demandate. </t>
  </si>
  <si>
    <t>DESDE</t>
  </si>
  <si>
    <t>HASTA</t>
  </si>
  <si>
    <t>SALARIO+AUX. TRANSPORTE</t>
  </si>
  <si>
    <t>DÍAS</t>
  </si>
  <si>
    <t>PRIMAS</t>
  </si>
  <si>
    <t>TOTAL ADEUDADO</t>
  </si>
  <si>
    <t>CESANTÍAS</t>
  </si>
  <si>
    <t>INTERESES</t>
  </si>
  <si>
    <t>SALARIO</t>
  </si>
  <si>
    <t>VACACIONES</t>
  </si>
  <si>
    <t>SANCIÓN POR NO CONSIGNACIÓN DE CESANTÍAS</t>
  </si>
  <si>
    <t>SANCIÓN</t>
  </si>
  <si>
    <t>INDEMNIZACIÓN POR NO CONSIGNACIÓN DE INTERESES A LAS CESANTÍAS</t>
  </si>
  <si>
    <t>INDEMNIZACIÓN ARTÍCULO 64 DEL C.S.T.</t>
  </si>
  <si>
    <t>AÑO</t>
  </si>
  <si>
    <t>MES</t>
  </si>
  <si>
    <t>DÍA</t>
  </si>
  <si>
    <t>Tiempo Laborado en:</t>
  </si>
  <si>
    <t>Fecha de terminación contrato: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</si>
  <si>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</si>
  <si>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</si>
  <si>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</si>
  <si>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</si>
  <si>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</si>
  <si>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</si>
  <si>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</si>
  <si>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</si>
  <si>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</si>
  <si>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</si>
  <si>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x720 días</t>
  </si>
  <si>
    <t>Total</t>
  </si>
  <si>
    <t>Total Liquidación:</t>
  </si>
  <si>
    <t>x2</t>
  </si>
  <si>
    <t>INTERESES A LAS CESANTÍAS</t>
  </si>
  <si>
    <t>INDEMNIZACION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</si>
</sst>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&quot;$&quot;\ * #,##0_-;\-&quot;$&quot;\ * #,##0_-;_-&quot;$&quot;\ * &quot;-&quot;??_-;_-@_-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0" xfId="0" applyFont="1"/>
    <xf numFmtId="44" fontId="8" fillId="5" borderId="2" xfId="0" applyNumberFormat="1" applyFont="1" applyFill="1" applyBorder="1"/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164" fontId="5" fillId="0" borderId="0" xfId="13" applyNumberFormat="1" applyFont="1" applyFill="1" applyBorder="1"/>
    <xf numFmtId="0" fontId="2" fillId="0" borderId="2" xfId="0" applyFont="1" applyBorder="1" applyAlignment="1">
      <alignment horizontal="center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0" fillId="0" borderId="0" xfId="0" applyNumberFormat="1"/>
    <xf numFmtId="0" fontId="8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6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5" fillId="0" borderId="2" xfId="13" applyNumberFormat="1" applyFont="1" applyFill="1" applyBorder="1" applyAlignment="1">
      <alignment horizontal="center"/>
    </xf>
    <xf numFmtId="14" fontId="2" fillId="0" borderId="2" xfId="0" applyNumberFormat="1" applyFont="1" applyFill="1" applyBorder="1"/>
    <xf numFmtId="164" fontId="2" fillId="0" borderId="2" xfId="13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10" fillId="4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7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8" fontId="10" fillId="0" borderId="4" xfId="0" applyNumberFormat="1" applyFont="1" applyBorder="1" applyAlignment="1">
      <alignment horizontal="center"/>
    </xf>
    <xf numFmtId="8" fontId="10" fillId="0" borderId="7" xfId="0" applyNumberFormat="1" applyFont="1" applyBorder="1" applyAlignment="1">
      <alignment horizontal="center"/>
    </xf>
    <xf numFmtId="8" fontId="10" fillId="0" borderId="8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8" fontId="10" fillId="2" borderId="4" xfId="0" applyNumberFormat="1" applyFont="1" applyFill="1" applyBorder="1" applyAlignment="1">
      <alignment horizontal="center"/>
    </xf>
    <xf numFmtId="8" fontId="10" fillId="2" borderId="7" xfId="0" applyNumberFormat="1" applyFont="1" applyFill="1" applyBorder="1" applyAlignment="1">
      <alignment horizontal="center"/>
    </xf>
    <xf numFmtId="8" fontId="10" fillId="2" borderId="8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6" fontId="5" fillId="2" borderId="2" xfId="0" applyNumberFormat="1" applyFont="1" applyFill="1" applyBorder="1"/>
    <xf numFmtId="164" fontId="5" fillId="2" borderId="2" xfId="13" applyNumberFormat="1" applyFont="1" applyFill="1" applyBorder="1"/>
    <xf numFmtId="0" fontId="2" fillId="0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4" fontId="5" fillId="2" borderId="2" xfId="0" applyNumberFormat="1" applyFont="1" applyFill="1" applyBorder="1" applyAlignment="1"/>
  </cellXfs>
  <cellStyles count="14">
    <cellStyle name="Millares" xfId="1" builtinId="3"/>
    <cellStyle name="Millares [0] 2" xfId="6" xr:uid="{D45F5FD5-E360-44B2-9349-BB260D084681}"/>
    <cellStyle name="Millares 2" xfId="9" xr:uid="{258689CB-D991-423B-B5BD-A5A636B06414}"/>
    <cellStyle name="Millares 3" xfId="11" xr:uid="{0E41F08C-75E0-4E4F-A81B-2B5755EBEAB1}"/>
    <cellStyle name="Millares 4" xfId="3" xr:uid="{8BCDA86B-E1A2-4CA4-B01E-51ECD2B852E1}"/>
    <cellStyle name="Millares 9" xfId="13" xr:uid="{200CDD34-F836-475D-931C-23DCDE5E053D}"/>
    <cellStyle name="Moneda" xfId="2" builtinId="4"/>
    <cellStyle name="Moneda [0] 2" xfId="8" xr:uid="{C26A8AC3-7600-42EA-AA91-341523FD88B1}"/>
    <cellStyle name="Moneda 2" xfId="7" xr:uid="{71D6B488-A365-4472-8079-41265511CCA9}"/>
    <cellStyle name="Moneda 3" xfId="10" xr:uid="{61155606-8A75-4F85-93B9-0D361E770C68}"/>
    <cellStyle name="Moneda 4" xfId="12" xr:uid="{2C448203-C344-465E-A212-D33BCB45BECD}"/>
    <cellStyle name="Moneda 5" xfId="4" xr:uid="{803DDB03-02FB-4ECA-AF8E-5EC3BA3CA0D0}"/>
    <cellStyle name="Normal" xfId="0" builtinId="0"/>
    <cellStyle name="Normal 2" xfId="5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4</xdr:col>
      <xdr:colOff>618411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M65"/>
  <sheetViews>
    <sheetView tabSelected="1" topLeftCell="A10" workbookViewId="0">
      <selection activeCell="I53" sqref="I53"/>
    </sheetView>
  </sheetViews>
  <sheetFormatPr baseColWidth="10" defaultColWidth="11.42578125" defaultRowHeight="15" x14ac:dyDescent="0.25"/>
  <cols>
    <col min="4" max="4" width="21.85546875" bestFit="1" customWidth="1"/>
    <col min="5" max="5" width="13" bestFit="1" customWidth="1"/>
    <col min="6" max="6" width="14.85546875" bestFit="1" customWidth="1"/>
    <col min="13" max="13" width="12.140625" customWidth="1"/>
    <col min="14" max="14" width="21.140625" customWidth="1"/>
  </cols>
  <sheetData>
    <row r="1" spans="2:13" x14ac:dyDescent="0.25">
      <c r="B1" s="1"/>
      <c r="C1" s="1"/>
      <c r="D1" s="1"/>
      <c r="E1" s="1"/>
      <c r="F1" s="1"/>
      <c r="G1" s="1"/>
    </row>
    <row r="2" spans="2:13" x14ac:dyDescent="0.25">
      <c r="B2" s="1"/>
      <c r="C2" s="1"/>
      <c r="D2" s="1"/>
      <c r="E2" s="1"/>
      <c r="F2" s="1"/>
      <c r="G2" s="1"/>
    </row>
    <row r="3" spans="2:13" x14ac:dyDescent="0.25">
      <c r="B3" s="1"/>
      <c r="C3" s="1"/>
      <c r="D3" s="1"/>
      <c r="E3" s="1"/>
      <c r="F3" s="1"/>
      <c r="G3" s="1"/>
    </row>
    <row r="4" spans="2:13" x14ac:dyDescent="0.25">
      <c r="B4" s="1"/>
      <c r="C4" s="1"/>
      <c r="D4" s="1"/>
      <c r="E4" s="1"/>
      <c r="F4" s="1"/>
      <c r="G4" s="1"/>
    </row>
    <row r="5" spans="2:13" ht="15" customHeight="1" x14ac:dyDescent="0.25">
      <c r="B5" s="28" t="s">
        <v>0</v>
      </c>
      <c r="C5" s="28"/>
      <c r="D5" s="28"/>
      <c r="E5" s="28"/>
      <c r="F5" s="28"/>
      <c r="G5" s="1"/>
      <c r="I5" s="27" t="s">
        <v>1</v>
      </c>
      <c r="J5" s="27"/>
      <c r="K5" s="27"/>
      <c r="L5" s="27"/>
      <c r="M5" s="27"/>
    </row>
    <row r="6" spans="2:13" x14ac:dyDescent="0.25"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1"/>
      <c r="I6" s="27"/>
      <c r="J6" s="27"/>
      <c r="K6" s="27"/>
      <c r="L6" s="27"/>
      <c r="M6" s="27"/>
    </row>
    <row r="7" spans="2:13" x14ac:dyDescent="0.25">
      <c r="B7" s="4">
        <v>44222</v>
      </c>
      <c r="C7" s="4">
        <v>44561</v>
      </c>
      <c r="D7" s="5">
        <v>1014980</v>
      </c>
      <c r="E7" s="5">
        <f t="shared" ref="E7" si="0">DAYS360(B7,C7)+1</f>
        <v>336</v>
      </c>
      <c r="F7" s="6">
        <f t="shared" ref="F7:F8" si="1">(D7*E7)/360</f>
        <v>947314.66666666663</v>
      </c>
      <c r="G7" s="1"/>
      <c r="I7" s="27"/>
      <c r="J7" s="27"/>
      <c r="K7" s="27"/>
      <c r="L7" s="27"/>
      <c r="M7" s="27"/>
    </row>
    <row r="8" spans="2:13" x14ac:dyDescent="0.25">
      <c r="B8" s="4">
        <v>44562</v>
      </c>
      <c r="C8" s="4">
        <v>44598</v>
      </c>
      <c r="D8" s="5">
        <v>1117172</v>
      </c>
      <c r="E8" s="5">
        <f>DAYS360(B8,C8)+1</f>
        <v>36</v>
      </c>
      <c r="F8" s="6">
        <f t="shared" si="1"/>
        <v>111717.2</v>
      </c>
      <c r="G8" s="1"/>
      <c r="I8" s="27"/>
      <c r="J8" s="27"/>
      <c r="K8" s="27"/>
      <c r="L8" s="27"/>
      <c r="M8" s="27"/>
    </row>
    <row r="9" spans="2:13" ht="15" customHeight="1" x14ac:dyDescent="0.25">
      <c r="B9" s="23" t="s">
        <v>7</v>
      </c>
      <c r="C9" s="23"/>
      <c r="D9" s="23"/>
      <c r="E9" s="23"/>
      <c r="F9" s="7">
        <f>SUM(F7:F8)</f>
        <v>1059031.8666666667</v>
      </c>
      <c r="G9" s="1"/>
      <c r="I9" s="27"/>
      <c r="J9" s="27"/>
      <c r="K9" s="27"/>
      <c r="L9" s="27"/>
      <c r="M9" s="27"/>
    </row>
    <row r="10" spans="2:13" x14ac:dyDescent="0.25">
      <c r="G10" s="1"/>
      <c r="I10" s="27"/>
      <c r="J10" s="27"/>
      <c r="K10" s="27"/>
      <c r="L10" s="27"/>
      <c r="M10" s="27"/>
    </row>
    <row r="11" spans="2:13" x14ac:dyDescent="0.25">
      <c r="B11" s="2" t="s">
        <v>2</v>
      </c>
      <c r="C11" s="2" t="s">
        <v>3</v>
      </c>
      <c r="D11" s="2" t="s">
        <v>4</v>
      </c>
      <c r="E11" s="2" t="s">
        <v>5</v>
      </c>
      <c r="F11" s="3" t="s">
        <v>8</v>
      </c>
      <c r="G11" s="1"/>
      <c r="I11" s="27"/>
      <c r="J11" s="27"/>
      <c r="K11" s="27"/>
      <c r="L11" s="27"/>
      <c r="M11" s="27"/>
    </row>
    <row r="12" spans="2:13" x14ac:dyDescent="0.25">
      <c r="B12" s="4">
        <v>44222</v>
      </c>
      <c r="C12" s="4">
        <v>44561</v>
      </c>
      <c r="D12" s="5">
        <v>1014980</v>
      </c>
      <c r="E12" s="5">
        <f t="shared" ref="E12:E13" si="2">DAYS360(B12,C12)+1</f>
        <v>336</v>
      </c>
      <c r="F12" s="6">
        <f t="shared" ref="F12:F13" si="3">(D12*E12)/360</f>
        <v>947314.66666666663</v>
      </c>
      <c r="G12" s="1"/>
      <c r="I12" s="27"/>
      <c r="J12" s="27"/>
      <c r="K12" s="27"/>
      <c r="L12" s="27"/>
      <c r="M12" s="27"/>
    </row>
    <row r="13" spans="2:13" x14ac:dyDescent="0.25">
      <c r="B13" s="4">
        <v>44562</v>
      </c>
      <c r="C13" s="4">
        <v>44598</v>
      </c>
      <c r="D13" s="5">
        <v>1117172</v>
      </c>
      <c r="E13" s="5">
        <f t="shared" si="2"/>
        <v>36</v>
      </c>
      <c r="F13" s="6">
        <f t="shared" si="3"/>
        <v>111717.2</v>
      </c>
      <c r="G13" s="1"/>
      <c r="I13" s="27"/>
      <c r="J13" s="27"/>
      <c r="K13" s="27"/>
      <c r="L13" s="27"/>
      <c r="M13" s="27"/>
    </row>
    <row r="14" spans="2:13" x14ac:dyDescent="0.25">
      <c r="B14" s="23" t="s">
        <v>7</v>
      </c>
      <c r="C14" s="23"/>
      <c r="D14" s="23"/>
      <c r="E14" s="23"/>
      <c r="F14" s="7">
        <f>SUM(F12:F13)</f>
        <v>1059031.8666666667</v>
      </c>
      <c r="G14" s="1"/>
      <c r="I14" s="27"/>
      <c r="J14" s="27"/>
      <c r="K14" s="27"/>
      <c r="L14" s="27"/>
      <c r="M14" s="27"/>
    </row>
    <row r="15" spans="2:13" x14ac:dyDescent="0.25">
      <c r="G15" s="1"/>
    </row>
    <row r="16" spans="2:13" x14ac:dyDescent="0.25">
      <c r="B16" s="2" t="s">
        <v>2</v>
      </c>
      <c r="C16" s="2" t="s">
        <v>3</v>
      </c>
      <c r="D16" s="2" t="s">
        <v>8</v>
      </c>
      <c r="E16" s="2" t="s">
        <v>5</v>
      </c>
      <c r="F16" s="3" t="s">
        <v>9</v>
      </c>
      <c r="G16" s="1"/>
      <c r="I16" s="14"/>
      <c r="J16" s="14"/>
      <c r="K16" s="14"/>
      <c r="L16" s="14"/>
      <c r="M16" s="14"/>
    </row>
    <row r="17" spans="2:13" x14ac:dyDescent="0.25">
      <c r="B17" s="4">
        <v>44222</v>
      </c>
      <c r="C17" s="4">
        <v>44561</v>
      </c>
      <c r="D17" s="6">
        <v>947314.66666666663</v>
      </c>
      <c r="E17" s="5">
        <f t="shared" ref="E17:E18" si="4">DAYS360(B17,C17)+1</f>
        <v>336</v>
      </c>
      <c r="F17" s="5">
        <f t="shared" ref="F17:F18" si="5">(D17*E17*0.12)/360</f>
        <v>106099.24266666666</v>
      </c>
      <c r="G17" s="20">
        <f>F17*2</f>
        <v>212198.48533333332</v>
      </c>
      <c r="I17" s="14"/>
      <c r="J17" s="14"/>
      <c r="K17" s="14"/>
      <c r="L17" s="14"/>
      <c r="M17" s="14"/>
    </row>
    <row r="18" spans="2:13" x14ac:dyDescent="0.25">
      <c r="B18" s="4">
        <v>44562</v>
      </c>
      <c r="C18" s="4">
        <v>44598</v>
      </c>
      <c r="D18" s="6">
        <v>111717.2</v>
      </c>
      <c r="E18" s="5">
        <f t="shared" si="4"/>
        <v>36</v>
      </c>
      <c r="F18" s="5">
        <f t="shared" si="5"/>
        <v>1340.6063999999999</v>
      </c>
      <c r="G18" s="20">
        <f>F18*2</f>
        <v>2681.2127999999998</v>
      </c>
      <c r="I18" s="14"/>
      <c r="J18" s="14"/>
      <c r="K18" s="14"/>
      <c r="L18" s="14"/>
      <c r="M18" s="14"/>
    </row>
    <row r="19" spans="2:13" x14ac:dyDescent="0.25">
      <c r="B19" s="23" t="s">
        <v>7</v>
      </c>
      <c r="C19" s="23"/>
      <c r="D19" s="23"/>
      <c r="E19" s="23"/>
      <c r="F19" s="7">
        <f>SUM(F17:F18)</f>
        <v>107439.84906666666</v>
      </c>
      <c r="G19" s="21">
        <f>G17+G18</f>
        <v>214879.69813333332</v>
      </c>
      <c r="H19" s="21"/>
      <c r="I19" s="14"/>
      <c r="J19" s="14"/>
      <c r="K19" s="14"/>
      <c r="L19" s="14"/>
      <c r="M19" s="14"/>
    </row>
    <row r="20" spans="2:13" x14ac:dyDescent="0.25">
      <c r="I20" s="19"/>
      <c r="J20" s="14"/>
      <c r="K20" s="14"/>
      <c r="L20" s="14"/>
      <c r="M20" s="14"/>
    </row>
    <row r="21" spans="2:13" x14ac:dyDescent="0.25">
      <c r="B21" s="2" t="s">
        <v>2</v>
      </c>
      <c r="C21" s="2" t="s">
        <v>3</v>
      </c>
      <c r="D21" s="2" t="s">
        <v>10</v>
      </c>
      <c r="E21" s="2" t="s">
        <v>5</v>
      </c>
      <c r="F21" s="3" t="s">
        <v>11</v>
      </c>
    </row>
    <row r="22" spans="2:13" x14ac:dyDescent="0.25">
      <c r="B22" s="4">
        <v>44222</v>
      </c>
      <c r="C22" s="4">
        <v>44598</v>
      </c>
      <c r="D22" s="5">
        <v>1000000</v>
      </c>
      <c r="E22" s="5">
        <f t="shared" ref="E22" si="6">DAYS360(B22,C22)+1</f>
        <v>371</v>
      </c>
      <c r="F22" s="5">
        <f>(D22*E22)/720</f>
        <v>515277.77777777775</v>
      </c>
    </row>
    <row r="23" spans="2:13" x14ac:dyDescent="0.25">
      <c r="B23" s="23" t="s">
        <v>7</v>
      </c>
      <c r="C23" s="23"/>
      <c r="D23" s="23"/>
      <c r="E23" s="23"/>
      <c r="F23" s="7">
        <f>SUM(F22)</f>
        <v>515277.77777777775</v>
      </c>
    </row>
    <row r="24" spans="2:13" x14ac:dyDescent="0.25">
      <c r="B24" s="15"/>
      <c r="C24" s="15"/>
      <c r="D24" s="15"/>
      <c r="E24" s="15"/>
      <c r="F24" s="16"/>
    </row>
    <row r="25" spans="2:13" x14ac:dyDescent="0.25">
      <c r="B25" s="29" t="s">
        <v>12</v>
      </c>
      <c r="C25" s="29"/>
      <c r="D25" s="29"/>
      <c r="E25" s="29"/>
      <c r="F25" s="29"/>
    </row>
    <row r="26" spans="2:13" x14ac:dyDescent="0.25">
      <c r="B26" s="30" t="s">
        <v>2</v>
      </c>
      <c r="C26" s="30" t="s">
        <v>3</v>
      </c>
      <c r="D26" s="30" t="s">
        <v>10</v>
      </c>
      <c r="E26" s="30" t="s">
        <v>5</v>
      </c>
      <c r="F26" s="31" t="s">
        <v>13</v>
      </c>
    </row>
    <row r="27" spans="2:13" x14ac:dyDescent="0.25">
      <c r="B27" s="32">
        <v>44222</v>
      </c>
      <c r="C27" s="32">
        <v>44598</v>
      </c>
      <c r="D27" s="6">
        <v>1014980</v>
      </c>
      <c r="E27" s="33">
        <f>DAYS360(B27,C27)</f>
        <v>370</v>
      </c>
      <c r="F27" s="33">
        <f>(D27/30)*E27</f>
        <v>12518086.666666666</v>
      </c>
    </row>
    <row r="28" spans="2:13" x14ac:dyDescent="0.25">
      <c r="B28" s="34" t="s">
        <v>7</v>
      </c>
      <c r="C28" s="34"/>
      <c r="D28" s="34"/>
      <c r="E28" s="34"/>
      <c r="F28" s="65">
        <f>SUM(F27:F27)</f>
        <v>12518086.666666666</v>
      </c>
    </row>
    <row r="29" spans="2:13" x14ac:dyDescent="0.25">
      <c r="B29" s="15"/>
      <c r="C29" s="15"/>
      <c r="D29" s="15"/>
      <c r="E29" s="15"/>
      <c r="F29" s="17"/>
    </row>
    <row r="30" spans="2:13" x14ac:dyDescent="0.25">
      <c r="B30" s="35" t="s">
        <v>14</v>
      </c>
      <c r="C30" s="36"/>
      <c r="D30" s="36"/>
      <c r="E30" s="37"/>
      <c r="F30" s="17"/>
    </row>
    <row r="31" spans="2:13" x14ac:dyDescent="0.25">
      <c r="B31" s="67" t="s">
        <v>35</v>
      </c>
      <c r="C31" s="67"/>
      <c r="D31" s="13" t="s">
        <v>34</v>
      </c>
      <c r="E31" s="13" t="s">
        <v>36</v>
      </c>
    </row>
    <row r="32" spans="2:13" x14ac:dyDescent="0.25">
      <c r="B32" s="68">
        <v>106099</v>
      </c>
      <c r="C32" s="69"/>
      <c r="D32" s="18">
        <v>2</v>
      </c>
      <c r="E32" s="71">
        <f>B32*D32</f>
        <v>212198</v>
      </c>
    </row>
    <row r="33" spans="2:9" x14ac:dyDescent="0.25">
      <c r="B33" s="70">
        <v>1341</v>
      </c>
      <c r="C33" s="66"/>
      <c r="D33" s="63">
        <v>2</v>
      </c>
      <c r="E33" s="71">
        <f>B33*D33</f>
        <v>2682</v>
      </c>
    </row>
    <row r="34" spans="2:9" x14ac:dyDescent="0.25">
      <c r="B34" s="72" t="s">
        <v>7</v>
      </c>
      <c r="C34" s="73"/>
      <c r="D34" s="74"/>
      <c r="E34" s="75">
        <f>SUM(E32:E33)</f>
        <v>214880</v>
      </c>
    </row>
    <row r="36" spans="2:9" x14ac:dyDescent="0.25">
      <c r="B36" s="35" t="s">
        <v>15</v>
      </c>
      <c r="C36" s="36"/>
      <c r="D36" s="36"/>
      <c r="E36" s="36"/>
      <c r="F36" s="36"/>
      <c r="G36" s="36"/>
      <c r="H36" s="36"/>
      <c r="I36" s="37"/>
    </row>
    <row r="37" spans="2:9" x14ac:dyDescent="0.25">
      <c r="B37" s="38"/>
      <c r="C37" s="38"/>
      <c r="D37" s="38"/>
      <c r="E37" s="39" t="s">
        <v>16</v>
      </c>
      <c r="F37" s="39" t="s">
        <v>17</v>
      </c>
      <c r="G37" s="39" t="s">
        <v>18</v>
      </c>
      <c r="H37" s="40" t="s">
        <v>19</v>
      </c>
      <c r="I37" s="41"/>
    </row>
    <row r="38" spans="2:9" x14ac:dyDescent="0.25">
      <c r="B38" s="42" t="s">
        <v>20</v>
      </c>
      <c r="C38" s="42"/>
      <c r="D38" s="42"/>
      <c r="E38" s="43">
        <v>2022</v>
      </c>
      <c r="F38" s="43">
        <v>2</v>
      </c>
      <c r="G38" s="44">
        <v>6</v>
      </c>
      <c r="H38" s="45" t="s">
        <v>21</v>
      </c>
      <c r="I38" s="46" t="s">
        <v>22</v>
      </c>
    </row>
    <row r="39" spans="2:9" x14ac:dyDescent="0.25">
      <c r="B39" s="42" t="s">
        <v>23</v>
      </c>
      <c r="C39" s="42"/>
      <c r="D39" s="42"/>
      <c r="E39" s="47">
        <v>2021</v>
      </c>
      <c r="F39" s="47">
        <v>1</v>
      </c>
      <c r="G39" s="48">
        <v>26</v>
      </c>
      <c r="H39" s="49">
        <f>(E38-E39)*360+(F38-F39)*30+(G38-G39+1)</f>
        <v>371</v>
      </c>
      <c r="I39" s="50">
        <f>H39/360</f>
        <v>1.0305555555555554</v>
      </c>
    </row>
    <row r="40" spans="2:9" x14ac:dyDescent="0.25">
      <c r="B40" s="42" t="s">
        <v>24</v>
      </c>
      <c r="C40" s="42"/>
      <c r="D40" s="42"/>
      <c r="E40" s="51">
        <v>1000000</v>
      </c>
      <c r="F40" s="52"/>
      <c r="G40" s="52"/>
      <c r="H40" s="52"/>
      <c r="I40" s="53"/>
    </row>
    <row r="41" spans="2:9" x14ac:dyDescent="0.25">
      <c r="B41" s="42" t="s">
        <v>25</v>
      </c>
      <c r="C41" s="42"/>
      <c r="D41" s="42"/>
      <c r="E41" s="54">
        <f>E40/30</f>
        <v>33333.333333333336</v>
      </c>
      <c r="F41" s="55"/>
      <c r="G41" s="55"/>
      <c r="H41" s="55"/>
      <c r="I41" s="56"/>
    </row>
    <row r="42" spans="2:9" x14ac:dyDescent="0.25">
      <c r="B42" s="42" t="s">
        <v>26</v>
      </c>
      <c r="C42" s="42"/>
      <c r="D42" s="42"/>
      <c r="E42" s="54">
        <f>E40</f>
        <v>1000000</v>
      </c>
      <c r="F42" s="55"/>
      <c r="G42" s="55"/>
      <c r="H42" s="55"/>
      <c r="I42" s="56"/>
    </row>
    <row r="43" spans="2:9" x14ac:dyDescent="0.25">
      <c r="B43" s="42" t="s">
        <v>27</v>
      </c>
      <c r="C43" s="42"/>
      <c r="D43" s="42"/>
      <c r="E43" s="57">
        <v>0</v>
      </c>
      <c r="F43" s="54">
        <f>E43*20*E41</f>
        <v>0</v>
      </c>
      <c r="G43" s="55"/>
      <c r="H43" s="55"/>
      <c r="I43" s="56"/>
    </row>
    <row r="44" spans="2:9" x14ac:dyDescent="0.25">
      <c r="B44" s="58" t="s">
        <v>28</v>
      </c>
      <c r="C44" s="58"/>
      <c r="D44" s="58"/>
      <c r="E44" s="59"/>
      <c r="F44" s="60">
        <f>E42+F43</f>
        <v>1000000</v>
      </c>
      <c r="G44" s="61"/>
      <c r="H44" s="61"/>
      <c r="I44" s="62"/>
    </row>
    <row r="46" spans="2:9" x14ac:dyDescent="0.25">
      <c r="B46" s="23" t="s">
        <v>29</v>
      </c>
      <c r="C46" s="23"/>
      <c r="D46" s="23"/>
      <c r="E46" s="23"/>
      <c r="F46" s="23"/>
    </row>
    <row r="47" spans="2:9" x14ac:dyDescent="0.25">
      <c r="B47" s="24" t="s">
        <v>30</v>
      </c>
      <c r="C47" s="24"/>
      <c r="D47" s="24" t="s">
        <v>31</v>
      </c>
      <c r="E47" s="24"/>
      <c r="F47" s="13" t="s">
        <v>32</v>
      </c>
    </row>
    <row r="48" spans="2:9" x14ac:dyDescent="0.25">
      <c r="B48" s="25">
        <f>E41</f>
        <v>33333.333333333336</v>
      </c>
      <c r="C48" s="25"/>
      <c r="D48" s="26">
        <v>720</v>
      </c>
      <c r="E48" s="26"/>
      <c r="F48" s="64">
        <f>B48*D48</f>
        <v>24000000</v>
      </c>
    </row>
    <row r="50" spans="2:7" x14ac:dyDescent="0.25">
      <c r="B50" s="22" t="s">
        <v>33</v>
      </c>
      <c r="C50" s="22"/>
      <c r="D50" s="22"/>
      <c r="E50" s="22"/>
      <c r="F50" s="12">
        <f>F9+F14+F19+F23+F28+E34+F44+F48</f>
        <v>40473748.026844442</v>
      </c>
    </row>
    <row r="62" spans="2:7" x14ac:dyDescent="0.25">
      <c r="B62" s="8"/>
      <c r="C62" s="8"/>
      <c r="D62" s="8"/>
      <c r="E62" s="9"/>
      <c r="F62" s="10"/>
      <c r="G62" s="1"/>
    </row>
    <row r="63" spans="2:7" x14ac:dyDescent="0.25">
      <c r="B63" s="11"/>
      <c r="C63" s="11"/>
      <c r="D63" s="11"/>
      <c r="E63" s="11"/>
      <c r="F63" s="11"/>
      <c r="G63" s="1"/>
    </row>
    <row r="64" spans="2:7" x14ac:dyDescent="0.25">
      <c r="G64" s="1"/>
    </row>
    <row r="65" spans="7:7" x14ac:dyDescent="0.25">
      <c r="G65" s="1"/>
    </row>
  </sheetData>
  <mergeCells count="34">
    <mergeCell ref="B31:C31"/>
    <mergeCell ref="B32:C32"/>
    <mergeCell ref="B33:C33"/>
    <mergeCell ref="B30:E30"/>
    <mergeCell ref="B34:D34"/>
    <mergeCell ref="F44:I44"/>
    <mergeCell ref="I5:M14"/>
    <mergeCell ref="H37:I37"/>
    <mergeCell ref="B36:I36"/>
    <mergeCell ref="B37:D37"/>
    <mergeCell ref="B5:F5"/>
    <mergeCell ref="B14:E14"/>
    <mergeCell ref="B9:E9"/>
    <mergeCell ref="B19:E19"/>
    <mergeCell ref="B23:E23"/>
    <mergeCell ref="B25:F25"/>
    <mergeCell ref="B28:E28"/>
    <mergeCell ref="F43:I43"/>
    <mergeCell ref="B50:E50"/>
    <mergeCell ref="B42:D42"/>
    <mergeCell ref="B43:D43"/>
    <mergeCell ref="B44:D44"/>
    <mergeCell ref="B38:D38"/>
    <mergeCell ref="B39:D39"/>
    <mergeCell ref="B40:D40"/>
    <mergeCell ref="B41:D41"/>
    <mergeCell ref="B46:F46"/>
    <mergeCell ref="B47:C47"/>
    <mergeCell ref="D47:E47"/>
    <mergeCell ref="B48:C48"/>
    <mergeCell ref="D48:E48"/>
    <mergeCell ref="E40:I40"/>
    <mergeCell ref="E41:I41"/>
    <mergeCell ref="E42:I42"/>
  </mergeCells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Giovanna Carolina Romero Ciodaro</cp:lastModifiedBy>
  <cp:revision/>
  <dcterms:created xsi:type="dcterms:W3CDTF">2023-10-14T16:33:41Z</dcterms:created>
  <dcterms:modified xsi:type="dcterms:W3CDTF">2024-02-03T16:24:38Z</dcterms:modified>
  <cp:category/>
  <cp:contentStatus/>
</cp:coreProperties>
</file>