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ARCES LLOREDA\INGENIO PICHICHI\2020\INFORMACION ENVIADA POR EL CLIENTE JUNIO 23-2020\"/>
    </mc:Choice>
  </mc:AlternateContent>
  <bookViews>
    <workbookView xWindow="0" yWindow="0" windowWidth="20490" windowHeight="6255"/>
  </bookViews>
  <sheets>
    <sheet name="EQUIPO FÁBRICA" sheetId="1" r:id="rId1"/>
  </sheets>
  <externalReferences>
    <externalReference r:id="rId2"/>
  </externalReferences>
  <definedNames>
    <definedName name="__xlnm_Print_Titles" localSheetId="0">{#NAME?}</definedName>
    <definedName name="_xlnm._FilterDatabase" localSheetId="0" hidden="1">'EQUIPO FÁBRICA'!$A$6:$O$808</definedName>
    <definedName name="Excel_BuiltIn_Print_Titles" localSheetId="0">'EQUIPO FÁBRICA'!$6:$6</definedName>
    <definedName name="Switch">'[1]Aux-Macros'!$B$1</definedName>
    <definedName name="_xlnm.Print_Titles" localSheetId="0">'EQUIPO FÁBRICA'!$1:$6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23" i="1" l="1"/>
  <c r="O819" i="1" l="1"/>
  <c r="N807" i="1"/>
  <c r="N771" i="1"/>
  <c r="M771" i="1"/>
  <c r="N769" i="1"/>
  <c r="N763" i="1"/>
  <c r="N753" i="1"/>
  <c r="M753" i="1"/>
  <c r="N745" i="1"/>
  <c r="M745" i="1"/>
  <c r="N735" i="1"/>
  <c r="M735" i="1"/>
  <c r="N730" i="1"/>
  <c r="M730" i="1"/>
  <c r="N720" i="1"/>
  <c r="M720" i="1"/>
  <c r="N711" i="1"/>
  <c r="M711" i="1"/>
  <c r="N703" i="1"/>
  <c r="M703" i="1"/>
  <c r="N698" i="1"/>
  <c r="M698" i="1"/>
  <c r="N691" i="1"/>
  <c r="M691" i="1"/>
  <c r="N677" i="1"/>
  <c r="M677" i="1"/>
  <c r="N670" i="1"/>
  <c r="M670" i="1"/>
  <c r="N666" i="1"/>
  <c r="M666" i="1"/>
  <c r="N661" i="1"/>
  <c r="M661" i="1"/>
  <c r="N623" i="1"/>
  <c r="M623" i="1"/>
  <c r="M620" i="1"/>
  <c r="N579" i="1"/>
  <c r="M579" i="1"/>
  <c r="N560" i="1"/>
  <c r="M560" i="1"/>
  <c r="N548" i="1"/>
  <c r="M548" i="1"/>
  <c r="N536" i="1"/>
  <c r="M536" i="1"/>
  <c r="N531" i="1"/>
  <c r="M531" i="1"/>
  <c r="N521" i="1"/>
  <c r="M521" i="1"/>
  <c r="N512" i="1"/>
  <c r="M512" i="1"/>
  <c r="N507" i="1"/>
  <c r="M507" i="1"/>
  <c r="N502" i="1"/>
  <c r="M502" i="1"/>
  <c r="N498" i="1"/>
  <c r="M498" i="1"/>
  <c r="N491" i="1"/>
  <c r="M491" i="1"/>
  <c r="N486" i="1"/>
  <c r="M486" i="1"/>
  <c r="N474" i="1"/>
  <c r="N464" i="1"/>
  <c r="N463" i="1" s="1"/>
  <c r="M463" i="1"/>
  <c r="M474" i="1" s="1"/>
  <c r="N460" i="1"/>
  <c r="M460" i="1"/>
  <c r="N451" i="1"/>
  <c r="M451" i="1"/>
  <c r="N444" i="1"/>
  <c r="M444" i="1"/>
  <c r="N437" i="1"/>
  <c r="M437" i="1"/>
  <c r="N431" i="1"/>
  <c r="M431" i="1"/>
  <c r="N424" i="1"/>
  <c r="M424" i="1"/>
  <c r="N417" i="1"/>
  <c r="M417" i="1"/>
  <c r="N411" i="1"/>
  <c r="M411" i="1"/>
  <c r="N407" i="1"/>
  <c r="M407" i="1"/>
  <c r="N403" i="1"/>
  <c r="M403" i="1"/>
  <c r="N400" i="1"/>
  <c r="M400" i="1"/>
  <c r="N397" i="1"/>
  <c r="M397" i="1"/>
  <c r="N394" i="1"/>
  <c r="M394" i="1"/>
  <c r="N391" i="1"/>
  <c r="M391" i="1"/>
  <c r="N388" i="1"/>
  <c r="M388" i="1"/>
  <c r="N385" i="1"/>
  <c r="M385" i="1"/>
  <c r="N380" i="1"/>
  <c r="M380" i="1"/>
  <c r="N378" i="1"/>
  <c r="N374" i="1"/>
  <c r="M374" i="1"/>
  <c r="N370" i="1"/>
  <c r="M370" i="1"/>
  <c r="F342" i="1"/>
  <c r="N340" i="1"/>
  <c r="M340" i="1"/>
  <c r="N336" i="1"/>
  <c r="M336" i="1"/>
  <c r="N331" i="1"/>
  <c r="M331" i="1"/>
  <c r="F328" i="1"/>
  <c r="N326" i="1"/>
  <c r="M326" i="1"/>
  <c r="F319" i="1"/>
  <c r="N314" i="1"/>
  <c r="M314" i="1"/>
  <c r="N309" i="1"/>
  <c r="M309" i="1"/>
  <c r="N302" i="1"/>
  <c r="M302" i="1"/>
  <c r="N296" i="1"/>
  <c r="M296" i="1"/>
  <c r="N278" i="1"/>
  <c r="M278" i="1"/>
  <c r="N271" i="1"/>
  <c r="M271" i="1"/>
  <c r="N260" i="1"/>
  <c r="M260" i="1"/>
  <c r="N255" i="1"/>
  <c r="M255" i="1"/>
  <c r="N247" i="1"/>
  <c r="M247" i="1"/>
  <c r="N239" i="1"/>
  <c r="M239" i="1"/>
  <c r="N232" i="1"/>
  <c r="M232" i="1"/>
  <c r="N215" i="1"/>
  <c r="M215" i="1"/>
  <c r="N212" i="1"/>
  <c r="M212" i="1"/>
  <c r="N210" i="1"/>
  <c r="M210" i="1"/>
  <c r="N197" i="1"/>
  <c r="M197" i="1"/>
  <c r="N173" i="1"/>
  <c r="M173" i="1"/>
  <c r="N159" i="1"/>
  <c r="M159" i="1"/>
  <c r="N150" i="1"/>
  <c r="M150" i="1"/>
  <c r="N135" i="1"/>
  <c r="M135" i="1"/>
  <c r="N121" i="1"/>
  <c r="M121" i="1"/>
  <c r="N106" i="1"/>
  <c r="M106" i="1"/>
  <c r="N96" i="1"/>
  <c r="M96" i="1"/>
  <c r="N86" i="1"/>
  <c r="N83" i="1"/>
  <c r="M83" i="1"/>
  <c r="N72" i="1"/>
  <c r="M72" i="1"/>
  <c r="N63" i="1"/>
  <c r="M63" i="1"/>
  <c r="N57" i="1"/>
  <c r="M57" i="1"/>
  <c r="N50" i="1"/>
  <c r="M50" i="1"/>
  <c r="N39" i="1"/>
  <c r="M39" i="1"/>
  <c r="N32" i="1"/>
  <c r="M32" i="1"/>
  <c r="N25" i="1"/>
  <c r="M25" i="1"/>
  <c r="N16" i="1"/>
  <c r="M16" i="1"/>
  <c r="N7" i="1"/>
  <c r="M7" i="1"/>
  <c r="N819" i="1" l="1"/>
  <c r="M819" i="1"/>
</calcChain>
</file>

<file path=xl/comments1.xml><?xml version="1.0" encoding="utf-8"?>
<comments xmlns="http://schemas.openxmlformats.org/spreadsheetml/2006/main">
  <authors>
    <author/>
  </authors>
  <commentList>
    <comment ref="B76" authorId="0" shapeId="0">
      <text>
        <r>
          <rPr>
            <b/>
            <sz val="9"/>
            <color indexed="8"/>
            <rFont val="Tahoma"/>
            <family val="2"/>
            <charset val="1"/>
          </rPr>
          <t>Estos equipos se estan utilizando como repuestos en otras áreas de la fabrica</t>
        </r>
      </text>
    </comment>
    <comment ref="B77" authorId="0" shapeId="0">
      <text>
        <r>
          <rPr>
            <b/>
            <sz val="9"/>
            <color indexed="8"/>
            <rFont val="Tahoma"/>
            <family val="2"/>
            <charset val="1"/>
          </rPr>
          <t>Estos equipos se estan utilizando como repuestos en otras áreas de la fabrica</t>
        </r>
      </text>
    </comment>
    <comment ref="B162" authorId="0" shapeId="0">
      <text>
        <r>
          <rPr>
            <b/>
            <sz val="9"/>
            <color indexed="8"/>
            <rFont val="Tahoma"/>
            <family val="2"/>
            <charset val="1"/>
          </rPr>
          <t xml:space="preserve">Equipos de repuesto en otras areas
</t>
        </r>
      </text>
    </comment>
    <comment ref="B163" authorId="0" shapeId="0">
      <text>
        <r>
          <rPr>
            <b/>
            <sz val="9"/>
            <color indexed="8"/>
            <rFont val="Tahoma"/>
            <family val="2"/>
            <charset val="1"/>
          </rPr>
          <t xml:space="preserve">Equipos de repuesto en otras areas.
</t>
        </r>
      </text>
    </comment>
    <comment ref="B219" authorId="0" shapeId="0">
      <text>
        <r>
          <rPr>
            <b/>
            <sz val="9"/>
            <color indexed="8"/>
            <rFont val="Tahoma"/>
            <family val="2"/>
            <charset val="1"/>
          </rPr>
          <t>Equipos utilizados en otras areas de la fabrica</t>
        </r>
      </text>
    </comment>
    <comment ref="B220" authorId="0" shapeId="0">
      <text>
        <r>
          <rPr>
            <b/>
            <sz val="9"/>
            <color indexed="8"/>
            <rFont val="Tahoma"/>
            <family val="2"/>
            <charset val="1"/>
          </rPr>
          <t>Equipos utilizados en otras areas de la fabrica.</t>
        </r>
      </text>
    </comment>
    <comment ref="B783" authorId="0" shapeId="0">
      <text>
        <r>
          <rPr>
            <b/>
            <sz val="9"/>
            <color indexed="9"/>
            <rFont val="Tahoma"/>
            <family val="2"/>
            <charset val="1"/>
          </rPr>
          <t>USUARIO: LA DENOMINACION ES VARIADOR BOMBA No 1 DE JUGO CLARO; EL COSTO DEBE SER IGUAL AL VARIADOR DE LA BOMBA No 2</t>
        </r>
      </text>
    </comment>
  </commentList>
</comments>
</file>

<file path=xl/sharedStrings.xml><?xml version="1.0" encoding="utf-8"?>
<sst xmlns="http://schemas.openxmlformats.org/spreadsheetml/2006/main" count="3270" uniqueCount="2262">
  <si>
    <t>Cali, 24 de Mayo de 2018</t>
  </si>
  <si>
    <t>Avalúo N° 18-164-0</t>
  </si>
  <si>
    <t>INGENIO PICHICHI S.A.</t>
  </si>
  <si>
    <t>ACTIVO PADRE</t>
  </si>
  <si>
    <t>NOMBRE DEL ACTIVO ACTIVO FIJO</t>
  </si>
  <si>
    <t>ACTIVO FIJO</t>
  </si>
  <si>
    <t>ID SAP PM</t>
  </si>
  <si>
    <t>ACTIVO</t>
  </si>
  <si>
    <t>REFERENCIA</t>
  </si>
  <si>
    <t>MODELO</t>
  </si>
  <si>
    <t>MARCA</t>
  </si>
  <si>
    <t>SERIE</t>
  </si>
  <si>
    <t>CAPACIDAD</t>
  </si>
  <si>
    <t>VIDA UTIL TOTAL</t>
  </si>
  <si>
    <t>VIDA UTIL REMANENTE</t>
  </si>
  <si>
    <t>REPOSICIÓN INGENIO PICHICHI S.A</t>
  </si>
  <si>
    <t>VALOR COMERCIAL</t>
  </si>
  <si>
    <t>VALOR ACTUAL O DE REPOSICION</t>
  </si>
  <si>
    <t>GRUA HILO # 1</t>
  </si>
  <si>
    <t>ESTRUCTURA</t>
  </si>
  <si>
    <t>FGRU01-001</t>
  </si>
  <si>
    <t>30-84 HIDRAULIC</t>
  </si>
  <si>
    <t>CAMEC</t>
  </si>
  <si>
    <t>60 TON</t>
  </si>
  <si>
    <t>MOTOR DEL REDUCTOR BOMBAS GRUA HILO No 1</t>
  </si>
  <si>
    <t>FMOT60-001</t>
  </si>
  <si>
    <t>MOTOR 1780 RPH - 100 HP</t>
  </si>
  <si>
    <t>TIPO T</t>
  </si>
  <si>
    <t>US ELECTRICAL MOTOR</t>
  </si>
  <si>
    <t>100HP/1780RPM</t>
  </si>
  <si>
    <t>REDUCTOR BOMBAS GRUA HILO No 1</t>
  </si>
  <si>
    <t>4004577-1</t>
  </si>
  <si>
    <t>FRED60-010</t>
  </si>
  <si>
    <t>100.0HP</t>
  </si>
  <si>
    <t>28182BA</t>
  </si>
  <si>
    <t>FUNK MANUF</t>
  </si>
  <si>
    <t>100HP/1750RPM</t>
  </si>
  <si>
    <t>TABLERO MANDO ELECTRICO</t>
  </si>
  <si>
    <t>FTAB01-002</t>
  </si>
  <si>
    <t>REBRA</t>
  </si>
  <si>
    <t>05X07X025 MTS</t>
  </si>
  <si>
    <t>BOMBA DE PRESION</t>
  </si>
  <si>
    <t>FBOM02-002</t>
  </si>
  <si>
    <t>1780 RPM</t>
  </si>
  <si>
    <t>3525VQ30A14</t>
  </si>
  <si>
    <t>VICKERS</t>
  </si>
  <si>
    <t>10GPM/1780RPM</t>
  </si>
  <si>
    <t>FBOM02-001</t>
  </si>
  <si>
    <t>REDUCTOR DE TRASLACION</t>
  </si>
  <si>
    <t>FRED35-001</t>
  </si>
  <si>
    <t>2554 RPM</t>
  </si>
  <si>
    <t>HT525</t>
  </si>
  <si>
    <t>DODGE</t>
  </si>
  <si>
    <t>21,6HP/2554RPM</t>
  </si>
  <si>
    <t xml:space="preserve"> </t>
  </si>
  <si>
    <t>GRUA HILO # 2</t>
  </si>
  <si>
    <t>FGRU01-002</t>
  </si>
  <si>
    <t>4004578-6</t>
  </si>
  <si>
    <t>GENERICA</t>
  </si>
  <si>
    <t>BOMBA DE PRESION HIDRAULICA</t>
  </si>
  <si>
    <t>FBOM02-003</t>
  </si>
  <si>
    <t>FBOM02-004</t>
  </si>
  <si>
    <t>MOTOR DEL REDUCTOR BOMBAS GRUA HILO No 2</t>
  </si>
  <si>
    <t>FMOT60-002</t>
  </si>
  <si>
    <t>100 HP</t>
  </si>
  <si>
    <t>6214-J/03</t>
  </si>
  <si>
    <t>100HP/1775RPM</t>
  </si>
  <si>
    <t>REDUCTOR BOMBAS GRUA HILO No 2</t>
  </si>
  <si>
    <t>4004578-1</t>
  </si>
  <si>
    <t>FRED60-011</t>
  </si>
  <si>
    <t>FUNK-MFG</t>
  </si>
  <si>
    <t>FRED35-002</t>
  </si>
  <si>
    <t>45 MG5</t>
  </si>
  <si>
    <t>21,6HP/45MGP</t>
  </si>
  <si>
    <t>MESA DE CAÑA # 1</t>
  </si>
  <si>
    <t>FCON07-001</t>
  </si>
  <si>
    <t>CONDUCIR CAÑA</t>
  </si>
  <si>
    <t>MOTOR</t>
  </si>
  <si>
    <t>FMOT55-019</t>
  </si>
  <si>
    <t>1800 RPM</t>
  </si>
  <si>
    <t>BF3012V-B313EH51</t>
  </si>
  <si>
    <t>TOYO DENKY</t>
  </si>
  <si>
    <t>73HP/1800RPM</t>
  </si>
  <si>
    <t>REDUCTOR</t>
  </si>
  <si>
    <t>FRED60-003</t>
  </si>
  <si>
    <t>59,16 RAT</t>
  </si>
  <si>
    <t>LM59</t>
  </si>
  <si>
    <t>FALK</t>
  </si>
  <si>
    <t>130HP/59,1RAT</t>
  </si>
  <si>
    <t>FMOT55-001</t>
  </si>
  <si>
    <t>UF30IZV-B3BEH51</t>
  </si>
  <si>
    <t>73,7HP/1800RPM</t>
  </si>
  <si>
    <t>FRED60-004</t>
  </si>
  <si>
    <t>L-59</t>
  </si>
  <si>
    <t>MESA DE CAÑA # 2</t>
  </si>
  <si>
    <t>FCON07-002</t>
  </si>
  <si>
    <t>CONDUCIR CAÑA HACIA MOLINOS</t>
  </si>
  <si>
    <t>FNOT55-002</t>
  </si>
  <si>
    <t>STANJEC-37</t>
  </si>
  <si>
    <t>FRED60-006</t>
  </si>
  <si>
    <t>FMOT55-004</t>
  </si>
  <si>
    <t>1800RPM</t>
  </si>
  <si>
    <t>UF3012V-B3BEH51</t>
  </si>
  <si>
    <t>FRED60-005</t>
  </si>
  <si>
    <t>130HP/59,6RAT</t>
  </si>
  <si>
    <t>MESA DE CAÑA # 3</t>
  </si>
  <si>
    <t>FCON07-003</t>
  </si>
  <si>
    <t>FMOT55-005</t>
  </si>
  <si>
    <t>VAS305DS-44</t>
  </si>
  <si>
    <t>JOY DENKI</t>
  </si>
  <si>
    <t>4F3012V-B3BE-H51</t>
  </si>
  <si>
    <t>73,7HP/1780RPM</t>
  </si>
  <si>
    <t>FRED60-007</t>
  </si>
  <si>
    <t>130HP/50,6RAT</t>
  </si>
  <si>
    <t>MOTOR GALLEGO</t>
  </si>
  <si>
    <t>FMOT45-030</t>
  </si>
  <si>
    <t>1LAK4186-4Y480</t>
  </si>
  <si>
    <t>SIEMENS</t>
  </si>
  <si>
    <t>36HP/1760RPM</t>
  </si>
  <si>
    <t>REDUCTOR GALLEGO</t>
  </si>
  <si>
    <t>FRED55-001</t>
  </si>
  <si>
    <t>L45</t>
  </si>
  <si>
    <t>75HP/1750RPM</t>
  </si>
  <si>
    <t>TABLERO DE CONTROL</t>
  </si>
  <si>
    <t>FTAB01-128</t>
  </si>
  <si>
    <t>BBA</t>
  </si>
  <si>
    <t>FMOT55-006</t>
  </si>
  <si>
    <t>VAS30505-44</t>
  </si>
  <si>
    <t>4F3012V-B3BE-H52</t>
  </si>
  <si>
    <t>FRED60-008</t>
  </si>
  <si>
    <t>4004625-9</t>
  </si>
  <si>
    <t>FMOT45-036</t>
  </si>
  <si>
    <t>ILA4-186-4YA80</t>
  </si>
  <si>
    <t>FRED55-002</t>
  </si>
  <si>
    <t>75HP/45,3RAT</t>
  </si>
  <si>
    <t>MESA DE CAÑA # 4</t>
  </si>
  <si>
    <t>FCON07-004</t>
  </si>
  <si>
    <t>MOTOR MESA DE CAÑA #4</t>
  </si>
  <si>
    <t>FMOT30-059</t>
  </si>
  <si>
    <t>QZC</t>
  </si>
  <si>
    <t>FAIRBANKS MORSE</t>
  </si>
  <si>
    <t>15HP/1750RPM</t>
  </si>
  <si>
    <t>REDUCTOR MESA CAÑA 4</t>
  </si>
  <si>
    <t>FRED30-001</t>
  </si>
  <si>
    <t>15 HP</t>
  </si>
  <si>
    <t>7-91147  -393</t>
  </si>
  <si>
    <t>15HP/23,2RAT</t>
  </si>
  <si>
    <t>MOTOR REDUCTOR GALLEGO MESA N.4</t>
  </si>
  <si>
    <t>4004602-9</t>
  </si>
  <si>
    <t>FMOT35-016</t>
  </si>
  <si>
    <t>18 HP</t>
  </si>
  <si>
    <t>1LA3-163-4YB70</t>
  </si>
  <si>
    <t>18HP/1730RPM</t>
  </si>
  <si>
    <t xml:space="preserve">REDUCTOR GALLEGO MESA N.4 </t>
  </si>
  <si>
    <t>FRED40-004</t>
  </si>
  <si>
    <t>31,1 HP</t>
  </si>
  <si>
    <t>L2</t>
  </si>
  <si>
    <t>31,1HP/37RAT</t>
  </si>
  <si>
    <t>PICADORA 1</t>
  </si>
  <si>
    <t>FPIC01-001</t>
  </si>
  <si>
    <t>18 SPOPRTES</t>
  </si>
  <si>
    <t>MOTOR PICADORA # 1</t>
  </si>
  <si>
    <t>FMOT65-012</t>
  </si>
  <si>
    <t>5K830945A4</t>
  </si>
  <si>
    <t>GENERAL ELECTRIC</t>
  </si>
  <si>
    <t>8309S</t>
  </si>
  <si>
    <t>300HP/590RPM</t>
  </si>
  <si>
    <t>TRANSFORMADOR</t>
  </si>
  <si>
    <t>FTRA01-020</t>
  </si>
  <si>
    <t>TRACOL</t>
  </si>
  <si>
    <t>500KVA 480/4600V</t>
  </si>
  <si>
    <t>TABLERO DE MANDO CONTROL Y FUERZA</t>
  </si>
  <si>
    <t>FTAB01-025</t>
  </si>
  <si>
    <t>MERGE</t>
  </si>
  <si>
    <t>2.3 X 1.0 X 0.4 M</t>
  </si>
  <si>
    <t>PICADORA 2</t>
  </si>
  <si>
    <t>FPIC01-002</t>
  </si>
  <si>
    <t>MOTOR PICADORA 2</t>
  </si>
  <si>
    <t>FMOT70-001</t>
  </si>
  <si>
    <t>590 RPM</t>
  </si>
  <si>
    <t>5K840753A4</t>
  </si>
  <si>
    <t>600HP/590RPM</t>
  </si>
  <si>
    <t>FTRA03-002</t>
  </si>
  <si>
    <t>ET</t>
  </si>
  <si>
    <t>FBM</t>
  </si>
  <si>
    <t xml:space="preserve">1000KVA-462/4160V </t>
  </si>
  <si>
    <t>TABLERO CONTROL MOTOR HIDRAULICO</t>
  </si>
  <si>
    <t>FTAB01-101</t>
  </si>
  <si>
    <t>DESARME PICADORA # 2</t>
  </si>
  <si>
    <t>0.70X 0.90 X0.30M</t>
  </si>
  <si>
    <t>MOTOR BOMBA PISTON HIDRAULICO</t>
  </si>
  <si>
    <t>FMOT10</t>
  </si>
  <si>
    <t>PICADORA #2</t>
  </si>
  <si>
    <t>F213</t>
  </si>
  <si>
    <t>SENTURY</t>
  </si>
  <si>
    <t>3HP/600RPM</t>
  </si>
  <si>
    <t>BOMBA  DE ACEITE PISTON HIDRAULICO</t>
  </si>
  <si>
    <t>FBOM02-007</t>
  </si>
  <si>
    <t>IHM</t>
  </si>
  <si>
    <t>100 PSI</t>
  </si>
  <si>
    <t>FTAB0-021</t>
  </si>
  <si>
    <t>1,5 x 0,7 M</t>
  </si>
  <si>
    <t>PICADORA 3</t>
  </si>
  <si>
    <t>FPIC02-001</t>
  </si>
  <si>
    <t>24 SOPORTES</t>
  </si>
  <si>
    <t>TURBINA</t>
  </si>
  <si>
    <t>FTUR70-002</t>
  </si>
  <si>
    <t>ELLIOT</t>
  </si>
  <si>
    <t>DRESS</t>
  </si>
  <si>
    <t>700HP/4000RPM</t>
  </si>
  <si>
    <t>FRED70-001</t>
  </si>
  <si>
    <t>D-0681-H6</t>
  </si>
  <si>
    <t>DRESSER RAND</t>
  </si>
  <si>
    <t>W26-E</t>
  </si>
  <si>
    <t>650HP/5,8RPM</t>
  </si>
  <si>
    <t>MOTOR GUSANILLO</t>
  </si>
  <si>
    <t>FMOT20-059</t>
  </si>
  <si>
    <t>PICADORA 4 - 1645 RPM-3F</t>
  </si>
  <si>
    <t>1 LA3-113-4YB60</t>
  </si>
  <si>
    <t>6,6HP/1740RPM</t>
  </si>
  <si>
    <t>REDUCTOR GUSANILLO</t>
  </si>
  <si>
    <t>FRED20-021</t>
  </si>
  <si>
    <t>PICADORA 4 - REF:39,7 AR</t>
  </si>
  <si>
    <t>BG 251</t>
  </si>
  <si>
    <t>ASSI ASEA</t>
  </si>
  <si>
    <t>6,6HP/39,6RAT</t>
  </si>
  <si>
    <t>MOTOR BOMBA ACEITE LUBRICACION TURBINA</t>
  </si>
  <si>
    <t>FMOT05-012</t>
  </si>
  <si>
    <t>BALDOR</t>
  </si>
  <si>
    <t>1,5HP/1725RPM</t>
  </si>
  <si>
    <t>BOMBA DE ACEITE LUBRICACION DE TURBINA</t>
  </si>
  <si>
    <t>FBOM04-001</t>
  </si>
  <si>
    <t xml:space="preserve"> 5GPM/1725RPM</t>
  </si>
  <si>
    <t>ELECTRO IMAN DE CONDUCTOR DE BANDA C</t>
  </si>
  <si>
    <t>FELM01-001</t>
  </si>
  <si>
    <t xml:space="preserve">NC-2 </t>
  </si>
  <si>
    <t>ERIEZ</t>
  </si>
  <si>
    <t>MOLINO 1</t>
  </si>
  <si>
    <t>FMOL06-002</t>
  </si>
  <si>
    <t>DIBER BANCROFT</t>
  </si>
  <si>
    <t>40"X78"</t>
  </si>
  <si>
    <t>MOTOR BOMBA AUXILIAR DE ACEITE</t>
  </si>
  <si>
    <t>FMOT15-012</t>
  </si>
  <si>
    <t>1740 RPM</t>
  </si>
  <si>
    <t>AVR812 ALARR-4</t>
  </si>
  <si>
    <t>OTAM</t>
  </si>
  <si>
    <t>5HP/1140RPM</t>
  </si>
  <si>
    <t>MOTOR # 2</t>
  </si>
  <si>
    <t>FMOT75-006</t>
  </si>
  <si>
    <t>CAPACIDAD 1200 HP 600 RPM TRIFASICO LDH</t>
  </si>
  <si>
    <t>5KAF85114000504</t>
  </si>
  <si>
    <t>1200HP/600RPM</t>
  </si>
  <si>
    <t>FRED70-008</t>
  </si>
  <si>
    <t>900 HP</t>
  </si>
  <si>
    <t>444728-3</t>
  </si>
  <si>
    <t>PHILADELPHIA</t>
  </si>
  <si>
    <t>900HP/ 25,24RAT</t>
  </si>
  <si>
    <t>MOTOR 3 VENTILADOR JAULA DE ARDILA</t>
  </si>
  <si>
    <t>FMOT05-196</t>
  </si>
  <si>
    <t>1745 RPM</t>
  </si>
  <si>
    <t>5KE184TE205</t>
  </si>
  <si>
    <t>AC MOTORS</t>
  </si>
  <si>
    <t>2HP/1800RPM</t>
  </si>
  <si>
    <t>BOMBA DE ACEITE</t>
  </si>
  <si>
    <t>FBOM04-118</t>
  </si>
  <si>
    <t xml:space="preserve"> 5C1F-CC</t>
  </si>
  <si>
    <t xml:space="preserve"> TUTHILL</t>
  </si>
  <si>
    <t>TRANSMISION</t>
  </si>
  <si>
    <t>FRED75-902</t>
  </si>
  <si>
    <t>1200 HP</t>
  </si>
  <si>
    <t>1200HP</t>
  </si>
  <si>
    <t>VARIADOR MOLINO 1</t>
  </si>
  <si>
    <t>FVAR75-002</t>
  </si>
  <si>
    <t>271B1472CA</t>
  </si>
  <si>
    <t>DURA-BIL T 5IMV</t>
  </si>
  <si>
    <t>1200HP/60HZ</t>
  </si>
  <si>
    <t>BOMBA DE ACEITE AUXILIAR RDUCTOR MOLINO 1</t>
  </si>
  <si>
    <t>FBOM04-119</t>
  </si>
  <si>
    <t>4C1F-CC-A</t>
  </si>
  <si>
    <t xml:space="preserve">TUTHILL </t>
  </si>
  <si>
    <t>BOMBA 1 MACERACION MOLINO 1</t>
  </si>
  <si>
    <t>FBOM01-015</t>
  </si>
  <si>
    <t>800 RPM</t>
  </si>
  <si>
    <t>6x6</t>
  </si>
  <si>
    <t>WENCO</t>
  </si>
  <si>
    <t>400GPM/800RPM</t>
  </si>
  <si>
    <t>MOTOR 1 MARCELACION MOLINO 1</t>
  </si>
  <si>
    <t>FMOT05-003</t>
  </si>
  <si>
    <t>1780 RPM -3F</t>
  </si>
  <si>
    <t>0.10HP/1780RPM</t>
  </si>
  <si>
    <t>MOTOR 2 MACERACION MOLINO 1</t>
  </si>
  <si>
    <t>FMOT50-014</t>
  </si>
  <si>
    <t>1765 RPM -3F</t>
  </si>
  <si>
    <t>ILA-207-4YA80</t>
  </si>
  <si>
    <t xml:space="preserve"> 48HP/1765RPM</t>
  </si>
  <si>
    <t>BOMBA 3  MACERACION MOLINO 1</t>
  </si>
  <si>
    <t>FBOM01-104</t>
  </si>
  <si>
    <t xml:space="preserve"> 400GPM/1800RPM</t>
  </si>
  <si>
    <t>MOLINO 2</t>
  </si>
  <si>
    <t>FMOL06-001</t>
  </si>
  <si>
    <t>FMOT15-124</t>
  </si>
  <si>
    <t>5HP/1745RPM</t>
  </si>
  <si>
    <t>FMOT75-005</t>
  </si>
  <si>
    <t>CAPACIDAD 1200 HP 600 RPMTRIFASICO LDH</t>
  </si>
  <si>
    <t>FRED10-036</t>
  </si>
  <si>
    <t>215HP-2</t>
  </si>
  <si>
    <t>2.40 HP/12.76RAT</t>
  </si>
  <si>
    <t>2HP/1745RPM</t>
  </si>
  <si>
    <t>FBOM04-067</t>
  </si>
  <si>
    <t>5C1F-CC</t>
  </si>
  <si>
    <t xml:space="preserve"> TUTHILL </t>
  </si>
  <si>
    <t>FRED75-901</t>
  </si>
  <si>
    <t>VARIADOR MOLINO 2</t>
  </si>
  <si>
    <t>FVAR75-001</t>
  </si>
  <si>
    <t xml:space="preserve"> 1200HP/60HZ</t>
  </si>
  <si>
    <t>BOMBA DE ACEITE AUXILIAR REDUCTOR MOLINO 2</t>
  </si>
  <si>
    <t>FBOM04-068</t>
  </si>
  <si>
    <t>MOLINO 3</t>
  </si>
  <si>
    <t>FMOL03-004</t>
  </si>
  <si>
    <t>CONTIENE MAZAS, CORONAS, CUREÑAS</t>
  </si>
  <si>
    <t>FOUNDRY</t>
  </si>
  <si>
    <t>37.5/8"X72"</t>
  </si>
  <si>
    <t>MOTOR ELECTRICO</t>
  </si>
  <si>
    <t>FMOT65-013</t>
  </si>
  <si>
    <t>1785 RPM</t>
  </si>
  <si>
    <t>M51001139</t>
  </si>
  <si>
    <t>ASEA BROWN BOVER</t>
  </si>
  <si>
    <t>402HP/1785RPM-</t>
  </si>
  <si>
    <t>FBOM02-018</t>
  </si>
  <si>
    <t>P145-2P15 DENISON</t>
  </si>
  <si>
    <t>DENISON</t>
  </si>
  <si>
    <t xml:space="preserve"> 10GPM/1780 RPM</t>
  </si>
  <si>
    <t>TANQUE UNIDAD HIDRAULICA</t>
  </si>
  <si>
    <t>FTAN05-003</t>
  </si>
  <si>
    <t>114 GLS</t>
  </si>
  <si>
    <t>FBOT65-014</t>
  </si>
  <si>
    <t>MK208891</t>
  </si>
  <si>
    <t>100HP/1785RPM</t>
  </si>
  <si>
    <t>FBOM02-017</t>
  </si>
  <si>
    <t>HIDROMAC</t>
  </si>
  <si>
    <t>P245-2RIE9A2B00111F2</t>
  </si>
  <si>
    <t>MOTOR HIDRAULICO No 2</t>
  </si>
  <si>
    <t>FMOT75-002</t>
  </si>
  <si>
    <t>29 RPM</t>
  </si>
  <si>
    <t>MB1600NO100</t>
  </si>
  <si>
    <t>HAGGLUNDSM</t>
  </si>
  <si>
    <t>1200HP/29RPM</t>
  </si>
  <si>
    <t>MOTOR HIDRAULICO No 1</t>
  </si>
  <si>
    <t>FMOT75-001</t>
  </si>
  <si>
    <t>MB1600N0100</t>
  </si>
  <si>
    <t>BOMBA 2 MARCELACION MOLINO 1</t>
  </si>
  <si>
    <t>BOMBA 2 MACERACION MOLINO 1</t>
  </si>
  <si>
    <t>FBOM01-013</t>
  </si>
  <si>
    <t>900 RPM</t>
  </si>
  <si>
    <t>MODELOC 3x3</t>
  </si>
  <si>
    <t>400GPM/900RPM</t>
  </si>
  <si>
    <t>FMOT55-025</t>
  </si>
  <si>
    <t>1770 RPM -3F</t>
  </si>
  <si>
    <t xml:space="preserve"> 75HP/1770 RPM</t>
  </si>
  <si>
    <t>MOTOR 1  MACERACION MOLINO 1</t>
  </si>
  <si>
    <t>FMOT55-024</t>
  </si>
  <si>
    <t>75HP/1800RPM</t>
  </si>
  <si>
    <t>MOTOR 3 MACERACION MOLINO 1</t>
  </si>
  <si>
    <t>FMOT30-035</t>
  </si>
  <si>
    <t>1750RPM-3F</t>
  </si>
  <si>
    <t>ILA3-133-4YB70</t>
  </si>
  <si>
    <t>12HP/1750RPM</t>
  </si>
  <si>
    <t>MOLINO 4</t>
  </si>
  <si>
    <t>FMOL03-005</t>
  </si>
  <si>
    <t>BANCROFT</t>
  </si>
  <si>
    <t>BOMBA DE ACEITE AUXILIAR</t>
  </si>
  <si>
    <t>FBOM04-004</t>
  </si>
  <si>
    <t>36AM</t>
  </si>
  <si>
    <t>WORTHINGTON</t>
  </si>
  <si>
    <t>10GPM/115RPM</t>
  </si>
  <si>
    <t>MOTOR AUXILIAR</t>
  </si>
  <si>
    <t>FMOT05-020</t>
  </si>
  <si>
    <t>6G90S</t>
  </si>
  <si>
    <t>LANCOR HIMMER</t>
  </si>
  <si>
    <t>1.2HP/1090RPM</t>
  </si>
  <si>
    <t>MOTOR PRINCIPAL</t>
  </si>
  <si>
    <t>FMOT05-019</t>
  </si>
  <si>
    <t>BM3558</t>
  </si>
  <si>
    <t>2.0HP/1178RPM</t>
  </si>
  <si>
    <t>BOMBA PRINCIPAL</t>
  </si>
  <si>
    <t>FBOM04-005</t>
  </si>
  <si>
    <t>20GPM/1800RPM</t>
  </si>
  <si>
    <t>TANQUE DE ACEITE</t>
  </si>
  <si>
    <t>FTAN05-002</t>
  </si>
  <si>
    <t>130GLN</t>
  </si>
  <si>
    <t>FTUR70-003</t>
  </si>
  <si>
    <t>2EPO-1</t>
  </si>
  <si>
    <t>700HP</t>
  </si>
  <si>
    <t>REDUCTOR ALTA</t>
  </si>
  <si>
    <t>FRED70-004</t>
  </si>
  <si>
    <t>FARREL</t>
  </si>
  <si>
    <t>ST 1010</t>
  </si>
  <si>
    <t>700HP/ 2.38RAT</t>
  </si>
  <si>
    <t>MOTOR PARA BOMBADE ACEITE REDUCTOR DE ALTA</t>
  </si>
  <si>
    <t>FMOT05-077</t>
  </si>
  <si>
    <t>RELIANCE ELECTRIC</t>
  </si>
  <si>
    <t>1 HP/1745RPM</t>
  </si>
  <si>
    <t>BOMBA DE ACEITE REDUCTOR DE ALTA</t>
  </si>
  <si>
    <t>FBOM04-006</t>
  </si>
  <si>
    <t>26AFTMU</t>
  </si>
  <si>
    <t>5GPM/1145RPM</t>
  </si>
  <si>
    <t>REDUCTOR BAJA MOLINO 4</t>
  </si>
  <si>
    <t>FRED75-001</t>
  </si>
  <si>
    <t>20,33R</t>
  </si>
  <si>
    <t>23X112Z</t>
  </si>
  <si>
    <t>1200HP/20.33RAT</t>
  </si>
  <si>
    <t>TRANSMISION ABIERTA</t>
  </si>
  <si>
    <t>FRED70-901</t>
  </si>
  <si>
    <t>14,02R</t>
  </si>
  <si>
    <t>700HP/14.02R</t>
  </si>
  <si>
    <t>MOTOR MACERACION MOLINO 4</t>
  </si>
  <si>
    <t>FMOT45-034</t>
  </si>
  <si>
    <t>1760RPM-3F</t>
  </si>
  <si>
    <t>36 HP/1760RPM</t>
  </si>
  <si>
    <t>BOMBA MACERACION MOLINO 4</t>
  </si>
  <si>
    <t>FBOM01-011</t>
  </si>
  <si>
    <t>1050RPM</t>
  </si>
  <si>
    <t>3x3</t>
  </si>
  <si>
    <t xml:space="preserve"> 400GPM/1050RPM</t>
  </si>
  <si>
    <t>MOLINO 5A</t>
  </si>
  <si>
    <t>FMOL02-001</t>
  </si>
  <si>
    <t>31.1/4"X48"</t>
  </si>
  <si>
    <t>FMOT10-011</t>
  </si>
  <si>
    <t>ALLIS CHALMER</t>
  </si>
  <si>
    <t>FGZ</t>
  </si>
  <si>
    <t>3.0HP/1755RPM</t>
  </si>
  <si>
    <t>BOMBA DE ACEITE PRINCIPAL</t>
  </si>
  <si>
    <t>FBOM04-012</t>
  </si>
  <si>
    <t>9GPM/1755RPM</t>
  </si>
  <si>
    <t>FMOT05-022</t>
  </si>
  <si>
    <t>VN3534</t>
  </si>
  <si>
    <t>0.33HP/1725RPM</t>
  </si>
  <si>
    <t>BOMBA AUXILIAR</t>
  </si>
  <si>
    <t>FBOM04-010</t>
  </si>
  <si>
    <t>1GATM</t>
  </si>
  <si>
    <t>FMOT05-155</t>
  </si>
  <si>
    <t>1LA3-095-4YB60</t>
  </si>
  <si>
    <t>1.8HP/1800RPM</t>
  </si>
  <si>
    <t>BOMBA DE ACEITE TURBINA MOLINO 5A</t>
  </si>
  <si>
    <t>4004597-2</t>
  </si>
  <si>
    <t>DJ-25</t>
  </si>
  <si>
    <t>FARVA</t>
  </si>
  <si>
    <t>FTUR65-001</t>
  </si>
  <si>
    <t>UL2532O/702TL</t>
  </si>
  <si>
    <t>A8516-042</t>
  </si>
  <si>
    <t>450HP</t>
  </si>
  <si>
    <t>FRED65-001</t>
  </si>
  <si>
    <t>SU</t>
  </si>
  <si>
    <t>WESTINGHOUSE</t>
  </si>
  <si>
    <t>NA25200</t>
  </si>
  <si>
    <t>450HP/ 8.18R</t>
  </si>
  <si>
    <t>FRED65-900</t>
  </si>
  <si>
    <t>450HP/77.73R</t>
  </si>
  <si>
    <t>MOTOR MACERACION 1 MOLINO 3</t>
  </si>
  <si>
    <t>FMOT30-065</t>
  </si>
  <si>
    <t>1750 RPM-3F</t>
  </si>
  <si>
    <t>BOMBA MACERACION 1 MOLINO 3</t>
  </si>
  <si>
    <t>FBOM01-014</t>
  </si>
  <si>
    <t>9000 RPM</t>
  </si>
  <si>
    <t>3*3</t>
  </si>
  <si>
    <t xml:space="preserve"> 400GPM/900RPM</t>
  </si>
  <si>
    <t>TANQUE DEACEITE MOLINO #3</t>
  </si>
  <si>
    <t>FTAN05-010</t>
  </si>
  <si>
    <t>RECTANGULAR</t>
  </si>
  <si>
    <t>30GLN</t>
  </si>
  <si>
    <t>MOLINO 6</t>
  </si>
  <si>
    <t>FMOL03-006</t>
  </si>
  <si>
    <t>FMOT75-004</t>
  </si>
  <si>
    <t>HGE7008</t>
  </si>
  <si>
    <t>WEG</t>
  </si>
  <si>
    <t>1200HP/1200RPM</t>
  </si>
  <si>
    <t>VENTILADOR MOTOR</t>
  </si>
  <si>
    <t>FMOT15-116</t>
  </si>
  <si>
    <t>CA4760</t>
  </si>
  <si>
    <t>15FEV07</t>
  </si>
  <si>
    <t>4 HP/1750 RPM</t>
  </si>
  <si>
    <t>FRED75-002</t>
  </si>
  <si>
    <t>54SA3-CS</t>
  </si>
  <si>
    <t>1200HP/20.33R</t>
  </si>
  <si>
    <t>VARIADOR MOLINO 6</t>
  </si>
  <si>
    <t>FVAR70-001</t>
  </si>
  <si>
    <t>3WNG</t>
  </si>
  <si>
    <t>600HP/1680RPM</t>
  </si>
  <si>
    <t>FRED70-900</t>
  </si>
  <si>
    <t>750HP/14.02R</t>
  </si>
  <si>
    <t>BOMBA MACERACION 1 MOLINO 6</t>
  </si>
  <si>
    <t>FBOM01-016</t>
  </si>
  <si>
    <t>1050 RPM</t>
  </si>
  <si>
    <t>C 3*3</t>
  </si>
  <si>
    <t xml:space="preserve"> 380GPM/1050RPM</t>
  </si>
  <si>
    <t>MOTOR MACERACION 1 MOLINO 6</t>
  </si>
  <si>
    <t>FMOT30-110</t>
  </si>
  <si>
    <t xml:space="preserve">12.5HP/1750 RPM </t>
  </si>
  <si>
    <t>FILTRO TROMEL NORMAL</t>
  </si>
  <si>
    <t>FFIL02-006</t>
  </si>
  <si>
    <t>TROMEL</t>
  </si>
  <si>
    <t>FMOT20-095</t>
  </si>
  <si>
    <t>IAL1325-4B5</t>
  </si>
  <si>
    <t>WESTERM</t>
  </si>
  <si>
    <t>8HP/1750 RPM</t>
  </si>
  <si>
    <t>FRED20-038</t>
  </si>
  <si>
    <t>1872 RPM</t>
  </si>
  <si>
    <t>288K4132</t>
  </si>
  <si>
    <t>FLENDER</t>
  </si>
  <si>
    <t>8.80HP/1872RPM/18.72 R</t>
  </si>
  <si>
    <t>MOTOR GUSANILLO NUEVO</t>
  </si>
  <si>
    <t>FMOT20-113</t>
  </si>
  <si>
    <t>1750 RPM</t>
  </si>
  <si>
    <t>7B00587</t>
  </si>
  <si>
    <t>BCW MOTOR</t>
  </si>
  <si>
    <t>6.6HP/1750RPM</t>
  </si>
  <si>
    <t>REDUCTOR MOTOR GUSANILLO NUEVO</t>
  </si>
  <si>
    <t>FRED15-038</t>
  </si>
  <si>
    <t>Z108-K4</t>
  </si>
  <si>
    <t>VG 220</t>
  </si>
  <si>
    <t>VARIADOR CONDUCTOR DE CAÑA ''A''</t>
  </si>
  <si>
    <t>FVAR50-001</t>
  </si>
  <si>
    <t>50 HP, 460VOLT, 60 Hz</t>
  </si>
  <si>
    <t>AU4A0072FAA</t>
  </si>
  <si>
    <t>YASKAWA</t>
  </si>
  <si>
    <t>50HP/60HZ</t>
  </si>
  <si>
    <t>VARIADOR CONDUCTOR BANDA ''C''</t>
  </si>
  <si>
    <t>FVAR50-003</t>
  </si>
  <si>
    <t>FVAR50-004</t>
  </si>
  <si>
    <t>VARIADOR MESA CAÑA 1-2-3</t>
  </si>
  <si>
    <t>FVAR60-003</t>
  </si>
  <si>
    <t>150 HP 460VOL 3F 60HZ</t>
  </si>
  <si>
    <t>VARIADOR DE REPUESTO MESA CAÑÁ 1-2-3</t>
  </si>
  <si>
    <t>FVAR60-005</t>
  </si>
  <si>
    <t>150 HP 460VOL 3F 50/60HZ</t>
  </si>
  <si>
    <t>TB60667000027</t>
  </si>
  <si>
    <t>FILTRO TROMEL A PRESION</t>
  </si>
  <si>
    <t>FFIL01-00</t>
  </si>
  <si>
    <t>FILTRO ROTATIVO TROMEL A PRESION</t>
  </si>
  <si>
    <t>FFIL02-007</t>
  </si>
  <si>
    <t>2000*4000 mm</t>
  </si>
  <si>
    <t>EQUILIBRIO</t>
  </si>
  <si>
    <t>REDUCTOR MOVIMIENTO FILTRO TROMEL A PRESION</t>
  </si>
  <si>
    <t>FRED20-059</t>
  </si>
  <si>
    <t>'-7.50HP 9,06R</t>
  </si>
  <si>
    <t>R97 DRE 132 S4</t>
  </si>
  <si>
    <t>SEW</t>
  </si>
  <si>
    <t>7.50HP/9,06R</t>
  </si>
  <si>
    <t>MOTOR MOVIMIENTO FILTRO TROMEL A PRESION</t>
  </si>
  <si>
    <t>FMOT20-123</t>
  </si>
  <si>
    <t>SEW-7.5 HP-1750 RPM-3F</t>
  </si>
  <si>
    <t>7.5HP/1750RPM</t>
  </si>
  <si>
    <t>VARIADOR FILTRO TROMEL A PRESION</t>
  </si>
  <si>
    <t>FVAR20-011</t>
  </si>
  <si>
    <t>7.5 HP460 VOLT 3F 60 HZ</t>
  </si>
  <si>
    <t>7.5HP/60HZ</t>
  </si>
  <si>
    <t>BOMBA NO 1 JUGO FILTRO TROMEL A PRESION</t>
  </si>
  <si>
    <t>FBOM01-188</t>
  </si>
  <si>
    <t>TORQUE FLOW CE 6*14 (6''*6'')</t>
  </si>
  <si>
    <t>MOTOR BOMBA 1 JUGO FILTRO TROMEL A PRESION</t>
  </si>
  <si>
    <t>FMOT50-051</t>
  </si>
  <si>
    <t>WEG-60 HP-1745 RPM-3F</t>
  </si>
  <si>
    <t>60HP/1745RPM</t>
  </si>
  <si>
    <t>VARIADOR BOMBA1 JUGO FILTRO TROMEL A PRESION</t>
  </si>
  <si>
    <t>FVAR55-001</t>
  </si>
  <si>
    <t>75 HP 440 VOL 3F 60 HZ</t>
  </si>
  <si>
    <t>AU4A0103AA</t>
  </si>
  <si>
    <t>75HP/60HZ</t>
  </si>
  <si>
    <t>BOMBA NO2 JUGO FILTRO TROMEL A PRESION</t>
  </si>
  <si>
    <t>FMOT01-189</t>
  </si>
  <si>
    <t>MOTOR BOMBA 2 JUGO FILTRO TROMEL A PRESION</t>
  </si>
  <si>
    <t>FMOT50-052</t>
  </si>
  <si>
    <t>1745RPM/60HP</t>
  </si>
  <si>
    <t>VARIADOR BOMBA2 JUGO FILTRO TROMEL A PRESION</t>
  </si>
  <si>
    <t>FVAR55-002</t>
  </si>
  <si>
    <t>75 HP 440VOL 3F 60 HZ</t>
  </si>
  <si>
    <t>BOMBA1 AGUA CALIENTE FILTRO TROMEL A PRESION</t>
  </si>
  <si>
    <t>FBOM01-190</t>
  </si>
  <si>
    <t>MODELO 1*2-10 MTO</t>
  </si>
  <si>
    <t>BOMBA SUMMIT</t>
  </si>
  <si>
    <t>SERIE 2196</t>
  </si>
  <si>
    <t>MOTOR BOMBA 1 AGUA CALIENTE FILTRO TROMEL A PRESION</t>
  </si>
  <si>
    <t>FMOT35-085</t>
  </si>
  <si>
    <t>WEG-2.0 HP-3250 RPM-3F</t>
  </si>
  <si>
    <t xml:space="preserve">20HP/3520RPM </t>
  </si>
  <si>
    <t>VARIADOR BOMBA 1 AGUA CALIENTE FILTRO TROMEL A PRESION</t>
  </si>
  <si>
    <t>FVAR40-015</t>
  </si>
  <si>
    <t>30 HP 380/460VOL 3F 60 HZ 52 A</t>
  </si>
  <si>
    <t>30HP/60HZ</t>
  </si>
  <si>
    <t>BOMBA 2 AGUA CALIENTE FILTRO TROMEL A PRESION</t>
  </si>
  <si>
    <t>FMOT01-191</t>
  </si>
  <si>
    <t>MOTOR BOMBA 2 AGUA CALIENTE FILTRO TROMEL A PRESION</t>
  </si>
  <si>
    <t>FMOT35-086</t>
  </si>
  <si>
    <t>WEG- 2.0 HP-3250RPM-3F</t>
  </si>
  <si>
    <t>VARIADOR BOMBA 2 AGUA CALIENTE FILTRO TROMEL A PRESION</t>
  </si>
  <si>
    <t>FVAR40-016</t>
  </si>
  <si>
    <t>30HP 380/460VOL 3F 60 HZ 52A</t>
  </si>
  <si>
    <t>MEDIDOR MAGNETICO FLUJO JUGO TROMEL A PRESION</t>
  </si>
  <si>
    <t>FSIC03-061</t>
  </si>
  <si>
    <t>TRANSMISOR DE NIVEL TANQUE JUGO TROMEL A PRESION</t>
  </si>
  <si>
    <t>FSI03-062</t>
  </si>
  <si>
    <t>VARIADOR MESA CAÑÁ 1-2-3</t>
  </si>
  <si>
    <t>FVAR60-001</t>
  </si>
  <si>
    <t>150HP/60HZ</t>
  </si>
  <si>
    <t>FVAR60-002</t>
  </si>
  <si>
    <t>PISCINA DE ENFRIAMIENTO</t>
  </si>
  <si>
    <t>FPIS01-001</t>
  </si>
  <si>
    <t>7260CC</t>
  </si>
  <si>
    <t>MOTOR 2</t>
  </si>
  <si>
    <t>FMOT65-005</t>
  </si>
  <si>
    <t>892RPM-3F</t>
  </si>
  <si>
    <t>US MOT</t>
  </si>
  <si>
    <t>400HP/892RPM</t>
  </si>
  <si>
    <t>BOMBA 2</t>
  </si>
  <si>
    <t>FBOM01-064</t>
  </si>
  <si>
    <t>16LN-23''C''</t>
  </si>
  <si>
    <t>12000GPM/880RPM</t>
  </si>
  <si>
    <t>MOTOR 1</t>
  </si>
  <si>
    <t>FMOT65-006</t>
  </si>
  <si>
    <t>892 RPM-3F</t>
  </si>
  <si>
    <t>BOMBA 1</t>
  </si>
  <si>
    <t>FBOM01-063</t>
  </si>
  <si>
    <t>FMOT65-009</t>
  </si>
  <si>
    <t>5K6287XH9B</t>
  </si>
  <si>
    <t>6287P24</t>
  </si>
  <si>
    <t>300HP/1775RPM</t>
  </si>
  <si>
    <t>FTAN01-075</t>
  </si>
  <si>
    <t>FTRA03-003</t>
  </si>
  <si>
    <t>1000KVA/4160/480V</t>
  </si>
  <si>
    <t>BOMBA 300HP RECIRCULACION AGUA PISCINA</t>
  </si>
  <si>
    <t>FBOM10-003</t>
  </si>
  <si>
    <t>6000 GPM-1800RPM</t>
  </si>
  <si>
    <t>PEERLES</t>
  </si>
  <si>
    <t>6000GPM/1800RPM</t>
  </si>
  <si>
    <t>BOMBA NO2 DE 300 HP AGUA DE TACHOS</t>
  </si>
  <si>
    <t>FBOM10-010</t>
  </si>
  <si>
    <t>6000 GPM 300 HP, 1750 RPM</t>
  </si>
  <si>
    <t>31E2625</t>
  </si>
  <si>
    <t>FAIR MORSE</t>
  </si>
  <si>
    <t>300HP/6000GPM/1750RPM</t>
  </si>
  <si>
    <t>BOMBA NO2 DE 300 HP AGUA TACHOS</t>
  </si>
  <si>
    <t>300HP-1775RPM-3F</t>
  </si>
  <si>
    <t>BLJ205120</t>
  </si>
  <si>
    <t>G.E</t>
  </si>
  <si>
    <t>BOMBA DE 300 HP RECIRCULACION AGUA PISCINA</t>
  </si>
  <si>
    <t>FMOT65-016</t>
  </si>
  <si>
    <t>300 HP-1775RPM-3F</t>
  </si>
  <si>
    <t>BOMBA BASCULA DE JUGO #1</t>
  </si>
  <si>
    <t>FBOM01-023</t>
  </si>
  <si>
    <t>CENTRIFUGA</t>
  </si>
  <si>
    <t>5500-6X6X22</t>
  </si>
  <si>
    <t>GOOLDS PUMPS</t>
  </si>
  <si>
    <t>1000GPM/1070RPM</t>
  </si>
  <si>
    <t>BOMBA NO1 BASCULA JUGO</t>
  </si>
  <si>
    <t>FMOT60-055</t>
  </si>
  <si>
    <t>150 HP, 1750RPM,3F,60HZ</t>
  </si>
  <si>
    <t>445T</t>
  </si>
  <si>
    <t>U.S MOTOR</t>
  </si>
  <si>
    <t>150HP/1750RPM</t>
  </si>
  <si>
    <t>BOMBA BASCULA DE JUGO #2</t>
  </si>
  <si>
    <t>FBOM01-024</t>
  </si>
  <si>
    <t>BOMBA NO2  BASCULA JUGO EQ. CRITICO</t>
  </si>
  <si>
    <t>FMOT60-056</t>
  </si>
  <si>
    <t>150HP, 1750RPM,3F,60HZ</t>
  </si>
  <si>
    <t>TANQUE DE JUGO ALCALIZADO</t>
  </si>
  <si>
    <t>FTAN20-010</t>
  </si>
  <si>
    <t>1PSA</t>
  </si>
  <si>
    <t>630GLN</t>
  </si>
  <si>
    <t>BOMBA DE JUGO ALCALIZADO NO.1</t>
  </si>
  <si>
    <t>FBOM01-046</t>
  </si>
  <si>
    <t>5500 6X6X22</t>
  </si>
  <si>
    <t>1400GPM/1190RPM</t>
  </si>
  <si>
    <t>BOMBA DE JUGO ALCALIZADO NO.2</t>
  </si>
  <si>
    <t>FBOM01-047</t>
  </si>
  <si>
    <t>MOTOR BOMBA #1 BASCULA DE JUGO</t>
  </si>
  <si>
    <t>FMOT50-040</t>
  </si>
  <si>
    <t>NBR7094</t>
  </si>
  <si>
    <t xml:space="preserve"> 60HP/1780RPM</t>
  </si>
  <si>
    <t>MOTOR BOMBA #2 BASCULA DE JUGOS</t>
  </si>
  <si>
    <t>FMOT55-021</t>
  </si>
  <si>
    <t>CT-365T</t>
  </si>
  <si>
    <t>75HP/1780RPM</t>
  </si>
  <si>
    <t>MOTOR #1 BOMBA DE JUGO ALCALIZADO</t>
  </si>
  <si>
    <t>FMOT60-033</t>
  </si>
  <si>
    <t>200 HP</t>
  </si>
  <si>
    <t>6313-JC3</t>
  </si>
  <si>
    <t>200HP/1780RPM</t>
  </si>
  <si>
    <t>MOTOR #2 BOMBA DE JUGO ALCALIZADO</t>
  </si>
  <si>
    <t>FMOT60-034</t>
  </si>
  <si>
    <t>CT-TE</t>
  </si>
  <si>
    <t>125HP/1785RPM</t>
  </si>
  <si>
    <t>CALENTADOR PRIMARIO #1</t>
  </si>
  <si>
    <t>FCLT01-001</t>
  </si>
  <si>
    <t>MONTALER</t>
  </si>
  <si>
    <t>2400FT2</t>
  </si>
  <si>
    <t>CALENTADOR PRIMARIO #2</t>
  </si>
  <si>
    <t>FCLT02-002</t>
  </si>
  <si>
    <t>CALENTADOR SECUNDARIO #3</t>
  </si>
  <si>
    <t>FCLT02-003</t>
  </si>
  <si>
    <t>CALENTADOR SECUNDARIO # 4</t>
  </si>
  <si>
    <t>FCLT02-004</t>
  </si>
  <si>
    <t>TANQUE AMORTIGUADOR DE JUGO TAI</t>
  </si>
  <si>
    <t>FTAN40-002</t>
  </si>
  <si>
    <t>IPSA</t>
  </si>
  <si>
    <t>BOMBA DE TANQUE TAI No.1</t>
  </si>
  <si>
    <t>FBOM01-174</t>
  </si>
  <si>
    <t>3196l-i7</t>
  </si>
  <si>
    <t>SIZE 4X6-17</t>
  </si>
  <si>
    <t>1780GPM</t>
  </si>
  <si>
    <t>BOMBA DE TANQUE TAI No.2</t>
  </si>
  <si>
    <t>FBOM01-175</t>
  </si>
  <si>
    <t>MOTOR #1 BOMBA DE TANQUE TAI</t>
  </si>
  <si>
    <t>FMOT60-046</t>
  </si>
  <si>
    <t>EN56</t>
  </si>
  <si>
    <t>EMERSON</t>
  </si>
  <si>
    <t>150HP/1780RPM</t>
  </si>
  <si>
    <t>MOTOR #2 BOMBA DE TANQUE TAI</t>
  </si>
  <si>
    <t>FMOT60-047</t>
  </si>
  <si>
    <t>EN52</t>
  </si>
  <si>
    <t>MEZCLADOR DE CACHAZA</t>
  </si>
  <si>
    <t>FMEZ02-001</t>
  </si>
  <si>
    <t>PLANO IP-02-08132</t>
  </si>
  <si>
    <t>6M3/4RPM</t>
  </si>
  <si>
    <t>MOTOREDUCTOR DE MEZCLADOR</t>
  </si>
  <si>
    <t>FMOT30-111</t>
  </si>
  <si>
    <t>K4/132</t>
  </si>
  <si>
    <t xml:space="preserve">12HP/1750 RPM </t>
  </si>
  <si>
    <t>BOMBA #1 CACHAZA FILTRO BANDA</t>
  </si>
  <si>
    <t>FBOM08-026</t>
  </si>
  <si>
    <t>NETZSCH</t>
  </si>
  <si>
    <t>MM076BY01L07J</t>
  </si>
  <si>
    <t>250GPM/1755RPM</t>
  </si>
  <si>
    <t>FBOM01-147</t>
  </si>
  <si>
    <t>MOTOR BOMBA #1 CACHAZA FILTRO BANDA</t>
  </si>
  <si>
    <t>FMOT05-120</t>
  </si>
  <si>
    <t>DRE160M61</t>
  </si>
  <si>
    <t>SEW EURODRIVE</t>
  </si>
  <si>
    <t>0.73HP/1100RPM</t>
  </si>
  <si>
    <t>REDUCTOR  BOMBA #1CACHAZA FILTRO BANDA</t>
  </si>
  <si>
    <t>FRED20-052</t>
  </si>
  <si>
    <t>FY77DRE160M64</t>
  </si>
  <si>
    <t>7.5HP/62.87 R</t>
  </si>
  <si>
    <t>FILTRO DE CACHAZA #1</t>
  </si>
  <si>
    <t>FFIL02-001</t>
  </si>
  <si>
    <t>BASH</t>
  </si>
  <si>
    <t>10X20</t>
  </si>
  <si>
    <t>57"</t>
  </si>
  <si>
    <t>MOTOREDUCTOR DE FILTRO #1</t>
  </si>
  <si>
    <t>FRED20-034</t>
  </si>
  <si>
    <t>g</t>
  </si>
  <si>
    <t>AB51 ASEA</t>
  </si>
  <si>
    <t>BGZ251</t>
  </si>
  <si>
    <t>6.60HP/39.74R</t>
  </si>
  <si>
    <t>REDUCTOR AGITADOR FILTRO OLIVER #1</t>
  </si>
  <si>
    <t>FRED15-001</t>
  </si>
  <si>
    <t>3.60HP/39.74R</t>
  </si>
  <si>
    <t>BOMBA DE VACIO PARA FILTRO #1</t>
  </si>
  <si>
    <t>FBOM06-001</t>
  </si>
  <si>
    <t>CS-7</t>
  </si>
  <si>
    <t>NASH</t>
  </si>
  <si>
    <t>875RPM</t>
  </si>
  <si>
    <t>MOTOR BOMBA VACIO FILTRO #1</t>
  </si>
  <si>
    <t>FMOT50-009</t>
  </si>
  <si>
    <t>1LA4-4YB80</t>
  </si>
  <si>
    <t>48HP/1765RPM</t>
  </si>
  <si>
    <t>MOTOR FILTRO #1 REDUCTOR MOVIMIENTO</t>
  </si>
  <si>
    <t>FMOT10-017</t>
  </si>
  <si>
    <t>1LA3-113-8</t>
  </si>
  <si>
    <t>2.4HP/850RPM</t>
  </si>
  <si>
    <t>MOTOR FILTRO #1 REDU AGITADOR OLIVER 1</t>
  </si>
  <si>
    <t>FMOT15-047</t>
  </si>
  <si>
    <t>1LA3-106-4YB60</t>
  </si>
  <si>
    <t>3.6HP/1710RPM</t>
  </si>
  <si>
    <t>FILTRO DE CACHAZA #3</t>
  </si>
  <si>
    <t>FFIL02-003</t>
  </si>
  <si>
    <t>MOTOREDUCTOR PARA FILTRO #3</t>
  </si>
  <si>
    <t>FRED15-041</t>
  </si>
  <si>
    <t>TIPO BG220</t>
  </si>
  <si>
    <t>4HP/1732RPM</t>
  </si>
  <si>
    <t>FRED15-039</t>
  </si>
  <si>
    <t>TYP 288 K4</t>
  </si>
  <si>
    <t xml:space="preserve"> 4HP/40.1 R</t>
  </si>
  <si>
    <t>BOMBA DE VACIO PARA FILTRO #3</t>
  </si>
  <si>
    <t>FBOM06-003</t>
  </si>
  <si>
    <t>1170RPM</t>
  </si>
  <si>
    <t>MOTOR BOMBA DE VACIO FILTRO #3</t>
  </si>
  <si>
    <t>FMOT50-013</t>
  </si>
  <si>
    <t>ILA4-207-4YA80</t>
  </si>
  <si>
    <t>48HP/1760RPM</t>
  </si>
  <si>
    <t>FILTRO BANDA</t>
  </si>
  <si>
    <t>FFIL03-001</t>
  </si>
  <si>
    <t>FILTRO VACUUM PRESS</t>
  </si>
  <si>
    <t>TECHNO PULP</t>
  </si>
  <si>
    <t>VENTILADOR GV 160 10000 CFM PARA FILTRO BANDA</t>
  </si>
  <si>
    <t>FVEN04-012</t>
  </si>
  <si>
    <t>DE BANDA</t>
  </si>
  <si>
    <t>10000 CFM</t>
  </si>
  <si>
    <t>MOTOREDUCTOR DE FILTRO DE BANDA</t>
  </si>
  <si>
    <t>FRED15-042</t>
  </si>
  <si>
    <t>TIPO FA9779</t>
  </si>
  <si>
    <t>4HP/223.83R</t>
  </si>
  <si>
    <t>TABLERO DE CONTROL FILTRO BANDA</t>
  </si>
  <si>
    <t>FTAB01-106</t>
  </si>
  <si>
    <t>ELECTRICO</t>
  </si>
  <si>
    <t>REBRO</t>
  </si>
  <si>
    <t>2X 2X 0.50M</t>
  </si>
  <si>
    <t>MOTOR VENTILADOR DE TIRO INDUCIDO</t>
  </si>
  <si>
    <t>U132M4</t>
  </si>
  <si>
    <t>VOGES</t>
  </si>
  <si>
    <t>MOTOR DE BOMBA LAVADO DE TELAS</t>
  </si>
  <si>
    <t>FMOT40-088</t>
  </si>
  <si>
    <t>25HP/3525RPM</t>
  </si>
  <si>
    <t>BOMBA LAVADO DE TELAS DE FILTRO BANDA</t>
  </si>
  <si>
    <t>FBOM01-177</t>
  </si>
  <si>
    <t>BAP-A40/3</t>
  </si>
  <si>
    <t>EQUIPEC</t>
  </si>
  <si>
    <t>20 M3/HR/3500 RPM</t>
  </si>
  <si>
    <t>TABLERO MEDIDOR AGUA LAVADO DE TELA</t>
  </si>
  <si>
    <t>SP-0324</t>
  </si>
  <si>
    <t>KROHNE</t>
  </si>
  <si>
    <t>DB-77</t>
  </si>
  <si>
    <t>BOMBA NO1 AGUA LIMPIEZA TELAS FILTRO BANDA</t>
  </si>
  <si>
    <t>FBOM01-176</t>
  </si>
  <si>
    <t>20 M3/H, 3500 RPM,25 HP</t>
  </si>
  <si>
    <t>KSB MEGANORM</t>
  </si>
  <si>
    <t>3500 RPM/25HP/20M3/HR</t>
  </si>
  <si>
    <t>FMOT40-103</t>
  </si>
  <si>
    <t>160L</t>
  </si>
  <si>
    <t>HP-3525RPM-60HZ-3F</t>
  </si>
  <si>
    <t>30HP/3525RPM</t>
  </si>
  <si>
    <t>TANQUE DE JUGO FILTRADO</t>
  </si>
  <si>
    <t>FTAN10-013</t>
  </si>
  <si>
    <t>IPSA RECTANGULAR</t>
  </si>
  <si>
    <t>360GLN</t>
  </si>
  <si>
    <t>BOMBA JUGO FILTRADO #1</t>
  </si>
  <si>
    <t>4004690-1</t>
  </si>
  <si>
    <t>FBOM01-116</t>
  </si>
  <si>
    <t>240 GPM</t>
  </si>
  <si>
    <t>ITT</t>
  </si>
  <si>
    <t>1750RPM/240GPM</t>
  </si>
  <si>
    <t>BOMBA JUGO FILTRADO #2</t>
  </si>
  <si>
    <t>4004690-3</t>
  </si>
  <si>
    <t>FBOM01-112</t>
  </si>
  <si>
    <t>MOTOR #1 BOMBA JUGO FILTRADO</t>
  </si>
  <si>
    <t>FMOT30-027</t>
  </si>
  <si>
    <t>1LA3-133-4YB70</t>
  </si>
  <si>
    <t>MOTOR #2 BOMBA JUGO FILTRADO</t>
  </si>
  <si>
    <t>FMOT30-026</t>
  </si>
  <si>
    <t>TANQUE DE JUGO CLARO</t>
  </si>
  <si>
    <t>FTAN35-004</t>
  </si>
  <si>
    <t>CILINDRICO</t>
  </si>
  <si>
    <t>8000GLN</t>
  </si>
  <si>
    <t>BOMBA DE JUGO CLARO #1</t>
  </si>
  <si>
    <t>FBOM01-178</t>
  </si>
  <si>
    <t>FLOW SERVE</t>
  </si>
  <si>
    <t>SLN-22</t>
  </si>
  <si>
    <t>22GPM/1750 RPM</t>
  </si>
  <si>
    <t>BOMBA DE JUGO CLARO #2</t>
  </si>
  <si>
    <t>FBOM01-179</t>
  </si>
  <si>
    <t>MOTOR #1 DE BOMBA DE JUGO CLARO</t>
  </si>
  <si>
    <t>FMOT60-004</t>
  </si>
  <si>
    <t>MOTOR #2 BOMBA DE JUGO CLARO</t>
  </si>
  <si>
    <t>4004678-11</t>
  </si>
  <si>
    <t>FMOT60-005</t>
  </si>
  <si>
    <t>RGZZSD</t>
  </si>
  <si>
    <t>CALENTADOR (CALENTADOR DE JUGO CLARO)</t>
  </si>
  <si>
    <t>FTCJ02-005</t>
  </si>
  <si>
    <t>DUPLEX 15 PSI Y 108 GRAD</t>
  </si>
  <si>
    <t>15PSI/108°C</t>
  </si>
  <si>
    <t>CALENTADOR (RECALENTADOR DE JUGO CLARO)</t>
  </si>
  <si>
    <t>FCLJ02-005</t>
  </si>
  <si>
    <t>DUPLEX-150 SI-125</t>
  </si>
  <si>
    <t>150PSI/100°C</t>
  </si>
  <si>
    <t>EVAPORADOR (CUERPO 1A)</t>
  </si>
  <si>
    <t>FEVA02-001</t>
  </si>
  <si>
    <t>PREE</t>
  </si>
  <si>
    <t>16000FT2</t>
  </si>
  <si>
    <t>EVAPORADOR (CUERPO 1B)</t>
  </si>
  <si>
    <t>FEVA04-002</t>
  </si>
  <si>
    <t>10000FT2</t>
  </si>
  <si>
    <t>EVAPORADOR (CUERPO1C)</t>
  </si>
  <si>
    <t>FEVA04-001</t>
  </si>
  <si>
    <t>6000FT2</t>
  </si>
  <si>
    <t>EVAPORADOR (CUERPO 2A)</t>
  </si>
  <si>
    <t>FEVA01-001</t>
  </si>
  <si>
    <t>4000FT2</t>
  </si>
  <si>
    <t>EVAPORADOR (CUERPO 2B)</t>
  </si>
  <si>
    <t>FEVA01-004</t>
  </si>
  <si>
    <t>EVAPORADOR (CUERPO 2C)</t>
  </si>
  <si>
    <t>FEVA01-003</t>
  </si>
  <si>
    <t>EVAPORADOR (CUERPO 2D)</t>
  </si>
  <si>
    <t>FEVA01-002</t>
  </si>
  <si>
    <t>EVAPORADOR (CUERPO 3)</t>
  </si>
  <si>
    <t>FEVA03-003</t>
  </si>
  <si>
    <t>8000FT2</t>
  </si>
  <si>
    <t>EVAPORADOR (CUERPO 4)</t>
  </si>
  <si>
    <t>FEVA03-002</t>
  </si>
  <si>
    <t>BOMBA DE VACIO #1</t>
  </si>
  <si>
    <t>SIZE SC7</t>
  </si>
  <si>
    <t>MOTOR BOMBA DE VACIO No.1</t>
  </si>
  <si>
    <t>SERVICIO CONTINUO</t>
  </si>
  <si>
    <t>MOTORES US MEXICO</t>
  </si>
  <si>
    <t>VALVULA TJA PARA CUERPO 4</t>
  </si>
  <si>
    <t>FVAL03-001</t>
  </si>
  <si>
    <t>TJA 2000</t>
  </si>
  <si>
    <t>EVAPORADOR (CUERPO 5)</t>
  </si>
  <si>
    <t>FEVA03-001</t>
  </si>
  <si>
    <t>VALVULA TJA PARA CUERPO 5</t>
  </si>
  <si>
    <t>FVAL03-002</t>
  </si>
  <si>
    <t>BOMBA DE VACIO #2</t>
  </si>
  <si>
    <t>SC7</t>
  </si>
  <si>
    <t>MOTOR BOMBA DE VACIO #2</t>
  </si>
  <si>
    <t>R-925</t>
  </si>
  <si>
    <t>CALENTADOR DE MELADURA</t>
  </si>
  <si>
    <t>FCLM01-002</t>
  </si>
  <si>
    <t>PARA UNA CAPACIDAD DE MOLIENDA 6000 TN/DIA</t>
  </si>
  <si>
    <t>TIPO CARCAZA Y TUBOS</t>
  </si>
  <si>
    <t>6000TON/DIA</t>
  </si>
  <si>
    <t>CLARIFICADOR DE MELADURA</t>
  </si>
  <si>
    <t>FCLA02-001</t>
  </si>
  <si>
    <t>312RPM/35000TCD</t>
  </si>
  <si>
    <t>REDUCTOR DE CLARIFICADOR DE MELADURA</t>
  </si>
  <si>
    <t>FRED10-016</t>
  </si>
  <si>
    <t>DALZAR</t>
  </si>
  <si>
    <t>MOTOR DE CLRIFICADOR DE MELADURA</t>
  </si>
  <si>
    <t>FMOT10-023</t>
  </si>
  <si>
    <t>1 LA3-106-6YB60</t>
  </si>
  <si>
    <t>TANQUE MELADURA SIN SULFITAR</t>
  </si>
  <si>
    <t>FTAN15-004</t>
  </si>
  <si>
    <t>IP-FA-EVA-CU</t>
  </si>
  <si>
    <t>BOMBA #1 TANQUE DE MELADURA SULFITADA</t>
  </si>
  <si>
    <t>FBOM01-150</t>
  </si>
  <si>
    <t>LD17</t>
  </si>
  <si>
    <t>BLAKMER</t>
  </si>
  <si>
    <t>250GPM/3550RPM</t>
  </si>
  <si>
    <t>MOTOR DE BOMBA #1 MELADURA SULFITADA</t>
  </si>
  <si>
    <t>FMOT60-007</t>
  </si>
  <si>
    <t>5K4448K105</t>
  </si>
  <si>
    <t>125HP/3570RPM</t>
  </si>
  <si>
    <t>BOMBA #2 TANQUE MELADURA SULFITADA</t>
  </si>
  <si>
    <t>FBOM01-161</t>
  </si>
  <si>
    <t>5 K444BL118A</t>
  </si>
  <si>
    <t>MOTOR DE BOMBA #2 DE MELADURA SULFITADA</t>
  </si>
  <si>
    <t>FOT60-006</t>
  </si>
  <si>
    <t>BOMBA NO1 DE MELADURA SIN SULFITAR</t>
  </si>
  <si>
    <t>FBOM01-172</t>
  </si>
  <si>
    <t>400GPM-1750RPM</t>
  </si>
  <si>
    <t>FLOWSERVE</t>
  </si>
  <si>
    <t>400GPM/1750RPM</t>
  </si>
  <si>
    <t>BOMBA NO2 DE MELADURA SIN SULFITAR</t>
  </si>
  <si>
    <t>FBOM01-173</t>
  </si>
  <si>
    <t>MOTOR BOMBA NO2 DE MELADURA SIN SULFITAR</t>
  </si>
  <si>
    <t>FMOT45-060</t>
  </si>
  <si>
    <t>40 HP-1779RPM-3F-60 HZ</t>
  </si>
  <si>
    <t>1LA9-206-4YA80-JE2</t>
  </si>
  <si>
    <t>40HP/1779RPM</t>
  </si>
  <si>
    <t>MOTOR BOMBA NO1 DE MELADURA SIN SULFITAR</t>
  </si>
  <si>
    <t>FMOT45-061</t>
  </si>
  <si>
    <t>FTAB01-129</t>
  </si>
  <si>
    <t>BOMBA MELADURA SIN SULFITAR</t>
  </si>
  <si>
    <t>TANQUE CONDENSADOS CON DULCE #1</t>
  </si>
  <si>
    <t>FTAN25-009</t>
  </si>
  <si>
    <t>IP-FA-EVA-EV</t>
  </si>
  <si>
    <t>1750GLN</t>
  </si>
  <si>
    <t>MOTOR DE BOMBA #1 CONDENSADOS CON DULCE</t>
  </si>
  <si>
    <t>ILAB166-4YDE0530/72</t>
  </si>
  <si>
    <t>BOMBA #1 TANQUE VERTICAL CONDENSADOS CON</t>
  </si>
  <si>
    <t>TANQUE CONDENSADOS CON DULCE #2</t>
  </si>
  <si>
    <t>BOMBA #2 TANQUE VERTICAL CONDENS CON</t>
  </si>
  <si>
    <t>783E457</t>
  </si>
  <si>
    <t>MOTOR DE BOMBA #2 TANQUE VERTICAL CON</t>
  </si>
  <si>
    <t>DULCE</t>
  </si>
  <si>
    <t>VDE0530/72</t>
  </si>
  <si>
    <t>TANQUE CONDENSADOS SIN DULCE #1</t>
  </si>
  <si>
    <t>FTAN02-007</t>
  </si>
  <si>
    <t>BOMBA DE TANQUE SIN DULCE #1</t>
  </si>
  <si>
    <t>GOOLDS PUMP</t>
  </si>
  <si>
    <t>10040-AB-CD20B2</t>
  </si>
  <si>
    <t>MOTOR BOMBA SIN DULCE #1</t>
  </si>
  <si>
    <t>ILA3133-4YB70</t>
  </si>
  <si>
    <t>TANQUE CONDENSADAS SIN DULCE #2</t>
  </si>
  <si>
    <t>FTAN25-007</t>
  </si>
  <si>
    <t>MOTOR BOMBA SIN DULCE #2</t>
  </si>
  <si>
    <t>731 PLUS</t>
  </si>
  <si>
    <t>MOTOR DE BOMBA #2 CONDENSADAS SIN DULCE</t>
  </si>
  <si>
    <t>ILAB 163-4</t>
  </si>
  <si>
    <t>MOTOR DE BOMBA #3 300 HP</t>
  </si>
  <si>
    <t>FMOT65-008</t>
  </si>
  <si>
    <t>5K6287XH6B</t>
  </si>
  <si>
    <t>MOTOR DE BOMBA #1 DE 300 HP</t>
  </si>
  <si>
    <t>FMOT65-007</t>
  </si>
  <si>
    <t>SK6287XH9B</t>
  </si>
  <si>
    <t>BOMBA#3 DE 300 HP AGUA DE TACHOS</t>
  </si>
  <si>
    <t>FBOM10-002</t>
  </si>
  <si>
    <t>IP-FA-SIE-AI</t>
  </si>
  <si>
    <t>BOMBA #1 AGUA DE TACHOS DE 300 HP</t>
  </si>
  <si>
    <t>FBOM10-001</t>
  </si>
  <si>
    <t>BOMBA RECIRCULACION AGUA TACHO 450 HP</t>
  </si>
  <si>
    <t>FBOM10-014</t>
  </si>
  <si>
    <t>WRTHINGTON</t>
  </si>
  <si>
    <t>14000GPM/885RPM</t>
  </si>
  <si>
    <t>MOTOR BOMBA RECIRCULACION DE 450 HP</t>
  </si>
  <si>
    <t>FMOT65-015</t>
  </si>
  <si>
    <t>450HP7892 RPM</t>
  </si>
  <si>
    <t>TRANSFORMADOR N2,2000KVA SUBESTACION MOLINOS</t>
  </si>
  <si>
    <t>FTRA05-002</t>
  </si>
  <si>
    <t>SIEMENS-2000KVA-4160/480V</t>
  </si>
  <si>
    <t>2000KVA/4160/480</t>
  </si>
  <si>
    <t>TRANSFORMADOR N1,2000KVA SUBESTACION MOLINOS</t>
  </si>
  <si>
    <t>FTRA05-001</t>
  </si>
  <si>
    <t>MOTOR BBA1 DE 75 HP AGUA DE ACEQUIA</t>
  </si>
  <si>
    <t>FMOT55-010</t>
  </si>
  <si>
    <t>1755RPM</t>
  </si>
  <si>
    <t>KZKV3</t>
  </si>
  <si>
    <t>75HP/1755RPM</t>
  </si>
  <si>
    <t>BBA 1 DE 75 HP AGUA DE ACEQUIA</t>
  </si>
  <si>
    <t>FBOM10-004</t>
  </si>
  <si>
    <t>75HP/1775RPM</t>
  </si>
  <si>
    <t>MOTOR BBA 2 DE 75 HP AGUA DE ACEQUIA</t>
  </si>
  <si>
    <t>BBA 2 DE 75 HP AGUA DE ACEQUIA</t>
  </si>
  <si>
    <t>FBOM10-005</t>
  </si>
  <si>
    <t>MOTOR CONTA INCENDIOS</t>
  </si>
  <si>
    <t>FMOT50-034</t>
  </si>
  <si>
    <t>ILA4206-2YA80</t>
  </si>
  <si>
    <t>3535RPM-3F</t>
  </si>
  <si>
    <t>50HP/3535RPM</t>
  </si>
  <si>
    <t>BOMBA DE AGUA</t>
  </si>
  <si>
    <t>FBOM01-119</t>
  </si>
  <si>
    <t>300GMP/3600RPM</t>
  </si>
  <si>
    <t>TANQUE #5 AGUA DE CALDERAS</t>
  </si>
  <si>
    <t>FTAN60-001</t>
  </si>
  <si>
    <t>125.000 GLN</t>
  </si>
  <si>
    <t>MOTOR TANQUE A.C #1</t>
  </si>
  <si>
    <t>FMOT25-025</t>
  </si>
  <si>
    <t>HOSTILE-DUTY US MOTOR</t>
  </si>
  <si>
    <t>10HP/1765RPM</t>
  </si>
  <si>
    <t>BOMBA</t>
  </si>
  <si>
    <t>FBOM01-165</t>
  </si>
  <si>
    <t>540GPM/1800RPM</t>
  </si>
  <si>
    <t>MOTOR TANQUE AGUA COND #2</t>
  </si>
  <si>
    <t>FMOT30-005</t>
  </si>
  <si>
    <t>FBOM01-113</t>
  </si>
  <si>
    <t>TANQUE CALDERIN</t>
  </si>
  <si>
    <t>FTAN35-001</t>
  </si>
  <si>
    <t>ENVIA AGUA A LAS BOMBAS DE CALDERA</t>
  </si>
  <si>
    <t>5800GLN</t>
  </si>
  <si>
    <t>MOTOR #1 BOMBA DE RECIRCULACION</t>
  </si>
  <si>
    <t>FMOT30-023</t>
  </si>
  <si>
    <t>CALDERAS</t>
  </si>
  <si>
    <t>RG083</t>
  </si>
  <si>
    <t xml:space="preserve"> 15HP/1750RPM</t>
  </si>
  <si>
    <t>BOMBA #1 RECIRCULACION</t>
  </si>
  <si>
    <t>FBOM01-125</t>
  </si>
  <si>
    <t>ACOSSI</t>
  </si>
  <si>
    <t>ITT PUMP</t>
  </si>
  <si>
    <t>400GPM/1800RPM</t>
  </si>
  <si>
    <t>BOMBA #2 RECIRCULACION DE AGUA</t>
  </si>
  <si>
    <t>FBOM01-126</t>
  </si>
  <si>
    <t>400GPM /1800RPM</t>
  </si>
  <si>
    <t>MOTOR #2 RECIRCULACION CALDERAS</t>
  </si>
  <si>
    <t>FMOT40-018</t>
  </si>
  <si>
    <t>1LA3 166-4YB70</t>
  </si>
  <si>
    <t>24HP/1750RPM</t>
  </si>
  <si>
    <t>COMPRESOR KAESER</t>
  </si>
  <si>
    <t>FCOM01-003</t>
  </si>
  <si>
    <t>KAESER</t>
  </si>
  <si>
    <t>110PSI</t>
  </si>
  <si>
    <t>FMOT60-045</t>
  </si>
  <si>
    <t>14LC6-3134A962/315M</t>
  </si>
  <si>
    <t>125HP/1794RPM</t>
  </si>
  <si>
    <t>VETILADOR COMPRESOR</t>
  </si>
  <si>
    <t>FMOT15-117</t>
  </si>
  <si>
    <t>3,5HP/1200RPM</t>
  </si>
  <si>
    <t>FCOM01-004</t>
  </si>
  <si>
    <t>COMPRESOR KAESER DE 175 HP, 853 CFM</t>
  </si>
  <si>
    <t>DSD175</t>
  </si>
  <si>
    <t xml:space="preserve"> 175HP/110 PIS/853CFM</t>
  </si>
  <si>
    <t>FMOT60-053</t>
  </si>
  <si>
    <t>175HP/1794RPM</t>
  </si>
  <si>
    <t>VENTILADOR COMPRESOR</t>
  </si>
  <si>
    <t>3,5H.P/1200RPM</t>
  </si>
  <si>
    <t>TANQUE DE MIEL FINAL</t>
  </si>
  <si>
    <t>FTAN70-003</t>
  </si>
  <si>
    <t>215000GLN</t>
  </si>
  <si>
    <t>TANQUE DE AGUA CONDENSADA</t>
  </si>
  <si>
    <t>FTAN60-002</t>
  </si>
  <si>
    <t>CON DULCE #6</t>
  </si>
  <si>
    <t>126800GLN</t>
  </si>
  <si>
    <t>MOTOR 1 SALIDA AGUA CONDENSADA</t>
  </si>
  <si>
    <t>1770 RPM</t>
  </si>
  <si>
    <t>OXOP0000302182</t>
  </si>
  <si>
    <t>1770RPM</t>
  </si>
  <si>
    <t>TABLERO DE CONTROL CENTRIFUGA DUNMAQ DE MASA TERCERA</t>
  </si>
  <si>
    <t>FTAB01-080</t>
  </si>
  <si>
    <t>3RA</t>
  </si>
  <si>
    <t>DUGMAN</t>
  </si>
  <si>
    <t>0.79X 2.00X 0.38M</t>
  </si>
  <si>
    <t>CENTRIFUGA DE 3RA</t>
  </si>
  <si>
    <t>FCEN04-002</t>
  </si>
  <si>
    <t>SILVER</t>
  </si>
  <si>
    <t>1800RPM/11.4 TON/H</t>
  </si>
  <si>
    <t>MOTOR CENTRIFUGA 3RA MAQ#1</t>
  </si>
  <si>
    <t>FMOT60-028</t>
  </si>
  <si>
    <t>TOSHIBA</t>
  </si>
  <si>
    <t>125HP/1770RPM</t>
  </si>
  <si>
    <t>CENTRIFUGA DE TERCERA</t>
  </si>
  <si>
    <t>FCEN04-004</t>
  </si>
  <si>
    <t>DUNMAQ</t>
  </si>
  <si>
    <t>2000RPM/15A20TON/H</t>
  </si>
  <si>
    <t>MOTOR CENTRIFUGA 3RA DUNMAG</t>
  </si>
  <si>
    <t>FMOT60-039</t>
  </si>
  <si>
    <t>3F</t>
  </si>
  <si>
    <t>R928A</t>
  </si>
  <si>
    <t>125HP/1780RPM</t>
  </si>
  <si>
    <t>CENTRIFUGA DE TERCERA #3</t>
  </si>
  <si>
    <t>FCEN04-001</t>
  </si>
  <si>
    <t>CC6</t>
  </si>
  <si>
    <t>ROBERTS</t>
  </si>
  <si>
    <t>IP-FA-CRI-CS-C02-027</t>
  </si>
  <si>
    <t>1775RPM/10.6TON/H</t>
  </si>
  <si>
    <t>MOTOR DE CENTRIFUGA 2 #1</t>
  </si>
  <si>
    <t>FMOT55-009</t>
  </si>
  <si>
    <t>TIPO R 6230</t>
  </si>
  <si>
    <t>CENTRIFUGA DE 2DA #2</t>
  </si>
  <si>
    <t>FCEN04-005</t>
  </si>
  <si>
    <t>CC5-ROBERTS CENTRIFUGAS</t>
  </si>
  <si>
    <t>BOOKING 2527945</t>
  </si>
  <si>
    <t>1775RPM/233TON/H</t>
  </si>
  <si>
    <t>MOTOR DE CENTRIFUGA DE 2DA #2</t>
  </si>
  <si>
    <t>FMOT50-044</t>
  </si>
  <si>
    <t>MARATHON</t>
  </si>
  <si>
    <t xml:space="preserve"> 50HP/1770RPM</t>
  </si>
  <si>
    <t>CENTRIFUGA #3 DE SEGUNDA</t>
  </si>
  <si>
    <t>FCEN03-002</t>
  </si>
  <si>
    <t>63SS</t>
  </si>
  <si>
    <t>1760RPM/120FT3</t>
  </si>
  <si>
    <t>BOMBA DE ACEITE DE CENTRIFUGA #3</t>
  </si>
  <si>
    <t>FBOM04-048</t>
  </si>
  <si>
    <t>90RPM/30GPM</t>
  </si>
  <si>
    <t>CENTRIFUGA DE SEGUNDA #4</t>
  </si>
  <si>
    <t>FCEN04-006</t>
  </si>
  <si>
    <t>CC5</t>
  </si>
  <si>
    <t>1760RPM/233FT3</t>
  </si>
  <si>
    <t>MOTOR DE CENTRIFUGA</t>
  </si>
  <si>
    <t>FMOT60-012</t>
  </si>
  <si>
    <t>100HP/1200RPM</t>
  </si>
  <si>
    <t>CENTRIFUGA DE SEGUNDA #5</t>
  </si>
  <si>
    <t>FCEN03-004</t>
  </si>
  <si>
    <t>1760RPM/55FT3</t>
  </si>
  <si>
    <t>BOMBA DE ACEITE DE CENTRIFUGA</t>
  </si>
  <si>
    <t>FBOM05-139</t>
  </si>
  <si>
    <t>#5</t>
  </si>
  <si>
    <t>MOTOR DE CENTRIFUGA DE 2DA MAQ#2</t>
  </si>
  <si>
    <t>4004287-0</t>
  </si>
  <si>
    <t>FMOT45-056</t>
  </si>
  <si>
    <t>40HP/1750RPM</t>
  </si>
  <si>
    <t>CENTRIFUGA DE SEGUNDA MAQ #6</t>
  </si>
  <si>
    <t>FCEN03-005</t>
  </si>
  <si>
    <t>#6</t>
  </si>
  <si>
    <t>BOMBA DE ACEITE DE CENTRIFUGA #6</t>
  </si>
  <si>
    <t>FBOM04-049</t>
  </si>
  <si>
    <t>MOTOR DE CENTRIFUGA DE 2DA MAQ #5</t>
  </si>
  <si>
    <t>FMOT45-047</t>
  </si>
  <si>
    <t>1LA4-186-4YA80</t>
  </si>
  <si>
    <t>TANQUE DE MELADURA CLARIFICADO</t>
  </si>
  <si>
    <t>FTAN40-003</t>
  </si>
  <si>
    <t>12130GLN</t>
  </si>
  <si>
    <t>BOMBA #2 TANQUE MELADURA CLARIFICADA</t>
  </si>
  <si>
    <t>FBOM01-140</t>
  </si>
  <si>
    <t>D1000</t>
  </si>
  <si>
    <t>300GPM/1800RPM</t>
  </si>
  <si>
    <t>MOTOR TANQUE #1 MIEL CLARIFICADA</t>
  </si>
  <si>
    <t>FMOT40-096</t>
  </si>
  <si>
    <t xml:space="preserve"> 25HP/1755 RPM</t>
  </si>
  <si>
    <t>TABLERO DE CONTROL DE TANQUE MELADURA</t>
  </si>
  <si>
    <t>FTAB01-052</t>
  </si>
  <si>
    <t>CLARIFICADO</t>
  </si>
  <si>
    <t>0.69X 0.89X 0.30M</t>
  </si>
  <si>
    <t>XXX</t>
  </si>
  <si>
    <t>CENTRIFUGA DE PRIMERA AUTOMATICA #1</t>
  </si>
  <si>
    <t>FCEN02-005</t>
  </si>
  <si>
    <t>ROBERTS CENTRIFUGAL</t>
  </si>
  <si>
    <t>1200RPM/260FT3-48"</t>
  </si>
  <si>
    <t>MOTOR DE CENTRIFUGA DE PRIMERA #1</t>
  </si>
  <si>
    <t>FMOT60-048</t>
  </si>
  <si>
    <t>100HP/1200/600RPM</t>
  </si>
  <si>
    <t>MOTOR DESCARGA DE CENTRIFUGA DE PRIMERA  #1</t>
  </si>
  <si>
    <t>TABLERO DE CONTROL #1</t>
  </si>
  <si>
    <t>TABLERO DE CONTROL CENTRIFUGA #1</t>
  </si>
  <si>
    <t>REDUCTOR DE MOTOR DE DESCARGA CENTRIFUGA #1</t>
  </si>
  <si>
    <t>CENTRIFUGA DE PRIMERA AUTOMATICA #2</t>
  </si>
  <si>
    <t>FCEN02-006</t>
  </si>
  <si>
    <t>CENTRIFUGA DE PRIMERA #3</t>
  </si>
  <si>
    <t>FCEN02-001</t>
  </si>
  <si>
    <t>280 FT3</t>
  </si>
  <si>
    <t>G-BC</t>
  </si>
  <si>
    <t>1200RPM/280FT3</t>
  </si>
  <si>
    <t>MOTOR DE CENTRIFUGA DE PRIMERA #3</t>
  </si>
  <si>
    <t>FMOT60-015</t>
  </si>
  <si>
    <t>MOTOR DESCARGA DE CENTRIFUGA DE PRIMERA #3</t>
  </si>
  <si>
    <t>FMOT15-022</t>
  </si>
  <si>
    <t>1LA3-1064YB60</t>
  </si>
  <si>
    <t>TABLERO DE CONTROL #3</t>
  </si>
  <si>
    <t>FTAB01-046</t>
  </si>
  <si>
    <t>CENTRIFUGA #3</t>
  </si>
  <si>
    <t>60X0.40X0.25M</t>
  </si>
  <si>
    <t>TABLERO DE CONTROL CENTRIFUGA #3</t>
  </si>
  <si>
    <t>FTAB01-123</t>
  </si>
  <si>
    <t>0.60X 1.10X 0.32M</t>
  </si>
  <si>
    <t>REDUCTOR DE MOTOR CENTRIFUGA #3</t>
  </si>
  <si>
    <t>FRED15-013</t>
  </si>
  <si>
    <t>DE PRIMERA</t>
  </si>
  <si>
    <t>3.6HP</t>
  </si>
  <si>
    <t>CENTRIFUGA DE PRIMERA #4</t>
  </si>
  <si>
    <t>FCEN02-002</t>
  </si>
  <si>
    <t>1200RPM/260FT3</t>
  </si>
  <si>
    <t>MOTOR DE CENTRIFUGA DE PRIMERA</t>
  </si>
  <si>
    <t>FMOT60-017</t>
  </si>
  <si>
    <t>#4 GVH</t>
  </si>
  <si>
    <t>MOTOR REDUCTOR DESCARGA DE CENTRIFUGA DE PRIMERA #4</t>
  </si>
  <si>
    <t>FMOT15-039</t>
  </si>
  <si>
    <t>1LA3-100-4YB60</t>
  </si>
  <si>
    <t>TABLERO DE CONTROL #4</t>
  </si>
  <si>
    <t>FTAB01-068</t>
  </si>
  <si>
    <t>CENTRIFUGA #4</t>
  </si>
  <si>
    <t>TABLERO DE CONTROL CENTRIFUGA #4</t>
  </si>
  <si>
    <t>FTAB01-124</t>
  </si>
  <si>
    <t>REDUCTOR DE MOTOR CENTRIFUGA #4</t>
  </si>
  <si>
    <t>FRED15-011</t>
  </si>
  <si>
    <t>CENTRIFUGA DE PRIMERA #5</t>
  </si>
  <si>
    <t>FCEN02-003</t>
  </si>
  <si>
    <t>MOTOR DE CENTRIFUGA DE PRIMERA #5</t>
  </si>
  <si>
    <t>FMOT60-018</t>
  </si>
  <si>
    <t>AWVHS</t>
  </si>
  <si>
    <t>MOTOR REDUCTOR DESCARGA DE CENTRIFUGA DE PRIMERA #5</t>
  </si>
  <si>
    <t>FMOT15-038</t>
  </si>
  <si>
    <t xml:space="preserve"> 3.6HP/1710RPM</t>
  </si>
  <si>
    <t>CENTIFUGA #5-1</t>
  </si>
  <si>
    <t>TABLERO DE CONTROL #5-2</t>
  </si>
  <si>
    <t>FTAB01-138</t>
  </si>
  <si>
    <t>REDUCTOR DE MOTOR CENTRIFUGA #5</t>
  </si>
  <si>
    <t>FRED15-012</t>
  </si>
  <si>
    <t>CENTRIFUGA DE PRIMERA #6</t>
  </si>
  <si>
    <t>FCEN02-004</t>
  </si>
  <si>
    <t>ROBERT</t>
  </si>
  <si>
    <t>MOTOR DE CENTRIFUGA DE PRIMERA #6</t>
  </si>
  <si>
    <t>FMOT60-016</t>
  </si>
  <si>
    <t>MOTOR REDUCTOR DESCARGA DE CENTRIFUGA DE PRIMERA #6</t>
  </si>
  <si>
    <t>FMOT15-041</t>
  </si>
  <si>
    <t>DE PRIMERA #6 3F</t>
  </si>
  <si>
    <t>FTAB01-132</t>
  </si>
  <si>
    <t>1.10X0.60X0.30M</t>
  </si>
  <si>
    <t>TABLERO DE CONTROL CENTRIFUGA</t>
  </si>
  <si>
    <t>FTAB01-067</t>
  </si>
  <si>
    <t>DE PRIMERA #6</t>
  </si>
  <si>
    <t>REDUCTOR DE MOTOR CENTIFUGA #6</t>
  </si>
  <si>
    <t>FRED10-070</t>
  </si>
  <si>
    <t>2-4HP/1690RPM</t>
  </si>
  <si>
    <t>TANQUE AGUA CONDENSADA #7</t>
  </si>
  <si>
    <t>FTAN60-003</t>
  </si>
  <si>
    <t>125000GLN</t>
  </si>
  <si>
    <t>ENVASADORA DE BIGBAG UNA TONELADA</t>
  </si>
  <si>
    <t>FLLE02-001</t>
  </si>
  <si>
    <t>BIG BAG</t>
  </si>
  <si>
    <t>MOTOR BASCULA DE EMPAQUE</t>
  </si>
  <si>
    <t>FMOT05-205</t>
  </si>
  <si>
    <t>VIBRADOR DEL BIG BAG IP 65F</t>
  </si>
  <si>
    <t>ZF-T4/500</t>
  </si>
  <si>
    <t>0.5HP/1800RPM</t>
  </si>
  <si>
    <t>EMPACADORA #1</t>
  </si>
  <si>
    <t>FENS01-001</t>
  </si>
  <si>
    <t>CHRONOS RICHARDSON</t>
  </si>
  <si>
    <t>400/450K</t>
  </si>
  <si>
    <t>COSEDORA EMPACADORA #1</t>
  </si>
  <si>
    <t>4004886-0</t>
  </si>
  <si>
    <t>FCOS01-011</t>
  </si>
  <si>
    <t>UNION SPECIAL</t>
  </si>
  <si>
    <t>PJ1922225</t>
  </si>
  <si>
    <t>BC211P12-1A</t>
  </si>
  <si>
    <t>MOTOR DE COSEDORA DE EMPACADORA #1</t>
  </si>
  <si>
    <t>FMOT05-014</t>
  </si>
  <si>
    <t>2.0HP/1725RPM</t>
  </si>
  <si>
    <t>BANDA TRANSPORTADORA</t>
  </si>
  <si>
    <t>FCON04-024</t>
  </si>
  <si>
    <t>#1</t>
  </si>
  <si>
    <t>12"</t>
  </si>
  <si>
    <t>MOTOREDUCTOR BANDA #1</t>
  </si>
  <si>
    <t>FMOT05-013</t>
  </si>
  <si>
    <t>BANDA TRANSPORTADORA DE EMPACADORA #2</t>
  </si>
  <si>
    <t>FCON04-047</t>
  </si>
  <si>
    <t>REDUCTOR BANDA #2</t>
  </si>
  <si>
    <t>FRED15-026</t>
  </si>
  <si>
    <t>BG251</t>
  </si>
  <si>
    <t>MOTOR DE BANDA #2</t>
  </si>
  <si>
    <t>FMOT20-006</t>
  </si>
  <si>
    <t>6.6HP/1745RPM</t>
  </si>
  <si>
    <t>MOTORECTUCTOR DE EMPACADOR #1</t>
  </si>
  <si>
    <t>FMOT05-079</t>
  </si>
  <si>
    <t>TYPE-Z30-A90L12/2R</t>
  </si>
  <si>
    <t>0.17HP/256RPM</t>
  </si>
  <si>
    <t>IMPRESORA DE EMPACADORA #1</t>
  </si>
  <si>
    <t>FITP01-002</t>
  </si>
  <si>
    <t>DOMINO</t>
  </si>
  <si>
    <t>TABLERO DE CONTROL DE EMPACADORA #1</t>
  </si>
  <si>
    <t>FTAB01-137</t>
  </si>
  <si>
    <t>EMPACADORA #2</t>
  </si>
  <si>
    <t>FENS01-002</t>
  </si>
  <si>
    <t>CHRONOS RICHARSOND</t>
  </si>
  <si>
    <t>400/50K</t>
  </si>
  <si>
    <t>COSEDORA DE EMPACADORA #2</t>
  </si>
  <si>
    <t>NO SE LE DIO PLACA</t>
  </si>
  <si>
    <t>MOTOR DE COSEDORA DE EMPACADORA #2</t>
  </si>
  <si>
    <t>FMOT05-183</t>
  </si>
  <si>
    <t>0.75HP/1750 RPM</t>
  </si>
  <si>
    <t>BANDA TRANSPORTADORA #1</t>
  </si>
  <si>
    <t>FCON04-031</t>
  </si>
  <si>
    <t>MOTOREDUCTOR DE BANDA #1</t>
  </si>
  <si>
    <t>FRED05-029</t>
  </si>
  <si>
    <t>1.50HP/12,97R</t>
  </si>
  <si>
    <t>REDUCTOR BANDA TRANSPORTADORA</t>
  </si>
  <si>
    <t>FRED20-001</t>
  </si>
  <si>
    <t>#2</t>
  </si>
  <si>
    <t>BG0251</t>
  </si>
  <si>
    <t>MOTOR BANDA TRANSPORTADORA</t>
  </si>
  <si>
    <t>FMOT20-004</t>
  </si>
  <si>
    <t>1LA3-113-4YB60</t>
  </si>
  <si>
    <t>MOTOR EMPACADORA #2</t>
  </si>
  <si>
    <t>FMOT05-091</t>
  </si>
  <si>
    <t>0.33HP/1750RPM</t>
  </si>
  <si>
    <t>IMPRESORA DE EMPACADORA #2</t>
  </si>
  <si>
    <t>4004753-6</t>
  </si>
  <si>
    <t>FITP01-005</t>
  </si>
  <si>
    <t>ASERIES PLUS</t>
  </si>
  <si>
    <t>TABLERO DE CONTROL DE EMPACADORAS #2</t>
  </si>
  <si>
    <t>FTAB01-051</t>
  </si>
  <si>
    <t>0.59X 1.13X 0.21M</t>
  </si>
  <si>
    <t>IMPRESORA STAND BY EMPACADORAS 1 Y 2</t>
  </si>
  <si>
    <t>FTIP01-005</t>
  </si>
  <si>
    <t>IMPRESORA-300 PLUS</t>
  </si>
  <si>
    <t>A-300 PLUS</t>
  </si>
  <si>
    <t>SECADORA #1</t>
  </si>
  <si>
    <t>FSEC02-001</t>
  </si>
  <si>
    <t>4RPM/5.500QTLES</t>
  </si>
  <si>
    <t>MOTOR SECADORA #1</t>
  </si>
  <si>
    <t>FMOT35-054</t>
  </si>
  <si>
    <t>R97DV1601</t>
  </si>
  <si>
    <t>EURODRIVE</t>
  </si>
  <si>
    <t>20HP/1754 RPM</t>
  </si>
  <si>
    <t>REDUCTOR DE SECADORA #1</t>
  </si>
  <si>
    <t>FRED35-035</t>
  </si>
  <si>
    <t>20HP/11,93R</t>
  </si>
  <si>
    <t>SECADORA #2</t>
  </si>
  <si>
    <t>FSEC02-002</t>
  </si>
  <si>
    <t>TAMBOR</t>
  </si>
  <si>
    <t>HERSOY-IPSA</t>
  </si>
  <si>
    <t>4RPM/ 5.500QTLES</t>
  </si>
  <si>
    <t>MOTOR DE SECADORA #2</t>
  </si>
  <si>
    <t>FMOT35-056</t>
  </si>
  <si>
    <t>3F-R97DY160L4</t>
  </si>
  <si>
    <t>20HP/1750RPM</t>
  </si>
  <si>
    <t>REDUCTOR DE SECADORA #2</t>
  </si>
  <si>
    <t>FRED35-037</t>
  </si>
  <si>
    <t>R97DV160L4</t>
  </si>
  <si>
    <t>20HP/12.39R</t>
  </si>
  <si>
    <t>DETECTOR MAGNETICO DE IMPUREZAS</t>
  </si>
  <si>
    <t>FDEC01-001</t>
  </si>
  <si>
    <t>EXTRACTOR DE POLVILLO</t>
  </si>
  <si>
    <t>FFIL04-001</t>
  </si>
  <si>
    <t>CPP4</t>
  </si>
  <si>
    <t>C4 COMEFRI</t>
  </si>
  <si>
    <t>MOTOR VENTILADOR CAPTACION POLVILLO</t>
  </si>
  <si>
    <t>4004744-4</t>
  </si>
  <si>
    <t>FMOT30-091</t>
  </si>
  <si>
    <t>VENTILADOR SISTEMA CAPTACION POLVILLO</t>
  </si>
  <si>
    <t>4004743-1</t>
  </si>
  <si>
    <t>FVEN04-011</t>
  </si>
  <si>
    <t>CLARIFICADOR DE JUGO RAPIDO</t>
  </si>
  <si>
    <t>FCLA01-004</t>
  </si>
  <si>
    <t>255M3</t>
  </si>
  <si>
    <t>PLANETARIO DEL AGITADOR DE CLAIFICADOR RAPIDO</t>
  </si>
  <si>
    <t>FRED200-001</t>
  </si>
  <si>
    <t>P3KB14-2000-V11-99</t>
  </si>
  <si>
    <t>BONENG</t>
  </si>
  <si>
    <t>2010-01</t>
  </si>
  <si>
    <t>REDUCTOR PLANETARIO DEL CLARIFICADOR RAPIDO</t>
  </si>
  <si>
    <t>FRED200-003</t>
  </si>
  <si>
    <t>REDUCTOR PLANETARIO 90 RATIO20481/1</t>
  </si>
  <si>
    <t>BONFIGLIORI</t>
  </si>
  <si>
    <t>90 RATIO20481/1</t>
  </si>
  <si>
    <t>TACHO 1A</t>
  </si>
  <si>
    <t>FTAC04-001</t>
  </si>
  <si>
    <t>VOLUMEN 1100 PIES3</t>
  </si>
  <si>
    <t>1100FT3</t>
  </si>
  <si>
    <t>BOMBA DE VACIO TACHO 1A</t>
  </si>
  <si>
    <t>FBOM06-008</t>
  </si>
  <si>
    <t>ARMSTRONG</t>
  </si>
  <si>
    <t>25CFM/1170RPM</t>
  </si>
  <si>
    <t>MOTOR DE BOMBA DE VACIO TACHO 1A</t>
  </si>
  <si>
    <t>4004800-2</t>
  </si>
  <si>
    <t>FMOT40-030</t>
  </si>
  <si>
    <t>ILA4-183-4YA80</t>
  </si>
  <si>
    <t>TACHO 2A</t>
  </si>
  <si>
    <t>FTAC04-002</t>
  </si>
  <si>
    <t>BOMBA DE VACIO TACHO 2A</t>
  </si>
  <si>
    <t>FBOM06-007</t>
  </si>
  <si>
    <t>MOTOR BOMBA DE VACIO TACHO 2A</t>
  </si>
  <si>
    <t>30HP/1755RPM</t>
  </si>
  <si>
    <t>AGITADOR TACHO 2A</t>
  </si>
  <si>
    <t>FUNH01-003</t>
  </si>
  <si>
    <t>AGITADOR HIDRAULICO</t>
  </si>
  <si>
    <t>MOTOR HIDRAULICO</t>
  </si>
  <si>
    <t>FMOT50-049</t>
  </si>
  <si>
    <t>48,2 HP</t>
  </si>
  <si>
    <t>BOMBA HIDRAULICA</t>
  </si>
  <si>
    <t>FBOM02-025</t>
  </si>
  <si>
    <t>1800 RPM /T6CC</t>
  </si>
  <si>
    <t>MOTOR DE LA BOMBA HIDRAULICA</t>
  </si>
  <si>
    <t>FMOT55-026</t>
  </si>
  <si>
    <t>75HP/1775 RPM</t>
  </si>
  <si>
    <t>TANQUE UNIDAD HIDRAULICA TACHO 5A</t>
  </si>
  <si>
    <t>FTAN05-037</t>
  </si>
  <si>
    <t>150GLN</t>
  </si>
  <si>
    <t>TACHO 3A</t>
  </si>
  <si>
    <t>FTAC04-003</t>
  </si>
  <si>
    <t>BOMBA DE VACIO DE TACHO 3A</t>
  </si>
  <si>
    <t>SIZE SC3</t>
  </si>
  <si>
    <t>MOTOR DE BOMBA VACIO TACHO 3A</t>
  </si>
  <si>
    <t>FMOT40-076</t>
  </si>
  <si>
    <t>AGITADOR TACHO 3A</t>
  </si>
  <si>
    <t>FUNH01-004</t>
  </si>
  <si>
    <t>FMOT50-050</t>
  </si>
  <si>
    <t>48.2HP</t>
  </si>
  <si>
    <t>FBOM02-026</t>
  </si>
  <si>
    <t>1800RPM/T6CC</t>
  </si>
  <si>
    <t>FMOT55-027</t>
  </si>
  <si>
    <t>FTAN05-038</t>
  </si>
  <si>
    <t>TACHO #4A</t>
  </si>
  <si>
    <t>FTAC05-001</t>
  </si>
  <si>
    <t>1500FT3</t>
  </si>
  <si>
    <t>BOMBA DE VACIO TACHO 4A</t>
  </si>
  <si>
    <t>FBOM06-019</t>
  </si>
  <si>
    <t>SC 4/7</t>
  </si>
  <si>
    <t>300CFM/117ORPM</t>
  </si>
  <si>
    <t>MOTOR DE BOMBA DE VACIO 4A</t>
  </si>
  <si>
    <t>4000716-0</t>
  </si>
  <si>
    <t>FMOT40-042</t>
  </si>
  <si>
    <t>1LA4-183-4YA580</t>
  </si>
  <si>
    <t>TACHO CONTINUO MASA C</t>
  </si>
  <si>
    <t>FTAC05-002</t>
  </si>
  <si>
    <t>10-10-41-65</t>
  </si>
  <si>
    <t>FLETCHER SMIT</t>
  </si>
  <si>
    <t>BOMBA DE TACHO CONTINUO MASA C #1</t>
  </si>
  <si>
    <t>FBOM06-016</t>
  </si>
  <si>
    <t>SIZE SC4</t>
  </si>
  <si>
    <t>300CFM/1700RPM</t>
  </si>
  <si>
    <t>MOTOR DE TACHO CONTINUO MASA C #1</t>
  </si>
  <si>
    <t>FMOT20-016</t>
  </si>
  <si>
    <t>BOMBA DE TACHO CONTINUO MASA C #2</t>
  </si>
  <si>
    <t>FBOM06-015</t>
  </si>
  <si>
    <t>SIZE SC5/7</t>
  </si>
  <si>
    <t>300CFM/1170RPM</t>
  </si>
  <si>
    <t>MOTOR DE TACHO CONTINUO MASA #2</t>
  </si>
  <si>
    <t>30SET09-100584980</t>
  </si>
  <si>
    <t>BOMBA PRESION DE MASA TACHO CONTINUA</t>
  </si>
  <si>
    <t>FBOM08-032</t>
  </si>
  <si>
    <t>NM090SY01L07J</t>
  </si>
  <si>
    <t>2011-K50002146</t>
  </si>
  <si>
    <t>MOTOR BOMBA DE PRESION TACHO CONTINUO</t>
  </si>
  <si>
    <t>FMOT55-020</t>
  </si>
  <si>
    <t>75HP/1760 RPM</t>
  </si>
  <si>
    <t>REDUCTOR BOMBA DE PRESION TACHO CONT.</t>
  </si>
  <si>
    <t>FRED20-053</t>
  </si>
  <si>
    <t>R97 AD5</t>
  </si>
  <si>
    <t>NDB4055151</t>
  </si>
  <si>
    <t>TABLERO DE CONTROL DE TACHO CONTINUO</t>
  </si>
  <si>
    <t>FTAB01-078</t>
  </si>
  <si>
    <t>TABLERO DE CONTROL CON EL SISTEMA DE CONTROL DISTRIBUIDO MARAC HONEYWELL</t>
  </si>
  <si>
    <t>HONEYWELL</t>
  </si>
  <si>
    <t>2.31X 2.55X 0.15M</t>
  </si>
  <si>
    <t>FTRA01-013</t>
  </si>
  <si>
    <t>TACHO CONTINUO</t>
  </si>
  <si>
    <t>COLE-PARMER</t>
  </si>
  <si>
    <t>30KVA/460/220V</t>
  </si>
  <si>
    <t>TACHO 5A MASA A</t>
  </si>
  <si>
    <t>FTAC05-003</t>
  </si>
  <si>
    <t>1320TUB /2000FT3</t>
  </si>
  <si>
    <t>AGITADOR DE TACHO # 5A</t>
  </si>
  <si>
    <t>FUNH01-002</t>
  </si>
  <si>
    <t>HSC</t>
  </si>
  <si>
    <t>MOTOR HIDRAULICO HAGGLUNDS</t>
  </si>
  <si>
    <t>FMOT40-072</t>
  </si>
  <si>
    <t>CA70</t>
  </si>
  <si>
    <t>HAGGLUNDS</t>
  </si>
  <si>
    <t>K70P 023707</t>
  </si>
  <si>
    <t>BOMBA DE VACIO DE TACHO #5A #1</t>
  </si>
  <si>
    <t>FBOM06-020</t>
  </si>
  <si>
    <t>510CFM /1750RPM</t>
  </si>
  <si>
    <t>MOTOR  DE BOMBA DE VACIO  DE TACHO #5A #1</t>
  </si>
  <si>
    <t>FMOT45-019</t>
  </si>
  <si>
    <t>1LA4186-4YA80</t>
  </si>
  <si>
    <t>36HP/1750RPM</t>
  </si>
  <si>
    <t>BOMBA DE VACIO DE TACHO #5A #2</t>
  </si>
  <si>
    <t>4004715-18</t>
  </si>
  <si>
    <t>FBOM06-029</t>
  </si>
  <si>
    <t>MOTOR DE BOMBA VACIO TACHO #5A</t>
  </si>
  <si>
    <t>FMOT50-007</t>
  </si>
  <si>
    <t>1LA4-207-1YA80</t>
  </si>
  <si>
    <t>48HP/1800RPM</t>
  </si>
  <si>
    <t>UNIDAD HIDRAULICA TACHO  5A</t>
  </si>
  <si>
    <t>FTAN05-026</t>
  </si>
  <si>
    <t>CON CAJA DE PASO ILURAM</t>
  </si>
  <si>
    <t>TELLUS 100</t>
  </si>
  <si>
    <t>110GLN</t>
  </si>
  <si>
    <t>BOMBA UNIDAD HIDRAULICA TACHO 5A</t>
  </si>
  <si>
    <t>FBOM02-021</t>
  </si>
  <si>
    <t>T6CC 025 012 1R00 C100</t>
  </si>
  <si>
    <t>DENISONN HIDRAULICS</t>
  </si>
  <si>
    <t>024-40240-0</t>
  </si>
  <si>
    <t>MOTOR UNIDAD HIDRAULICA TACHO 5A</t>
  </si>
  <si>
    <t>1LA6-244-4YC80</t>
  </si>
  <si>
    <t>TACHO 6A MASA A</t>
  </si>
  <si>
    <t>FTAC05-004</t>
  </si>
  <si>
    <t>1920FT3</t>
  </si>
  <si>
    <t>AGITADOR DE TACHO #6A</t>
  </si>
  <si>
    <t>FUNH01-001</t>
  </si>
  <si>
    <t>MAGGLUNDS</t>
  </si>
  <si>
    <t>FMOT55-028</t>
  </si>
  <si>
    <t>48,2HP</t>
  </si>
  <si>
    <t>BOMBA DE VACIO No 1 del tacho #6A</t>
  </si>
  <si>
    <t>FBOM06-024</t>
  </si>
  <si>
    <t>1170RPM/1232 M3/H</t>
  </si>
  <si>
    <t>MOTOR DE BOMBA DE VACIO DE TACHO #6A #1</t>
  </si>
  <si>
    <t>FMOT50-047</t>
  </si>
  <si>
    <t>1LA 4186-4YA80</t>
  </si>
  <si>
    <t>50HP/1770RPM</t>
  </si>
  <si>
    <t>TANQUE UNIDAD HIDRAULICA TACHO 6A</t>
  </si>
  <si>
    <t>FTAN05-039</t>
  </si>
  <si>
    <t>BOMBA UNIDAD HIDRAULICA TACHO 6A</t>
  </si>
  <si>
    <t>FBOM02-027</t>
  </si>
  <si>
    <t>DENISON HIDRAULICS</t>
  </si>
  <si>
    <t>MOTOR UNIDAD HIDRAULICA TACHO 6A</t>
  </si>
  <si>
    <t>FMOT55-023</t>
  </si>
  <si>
    <t>RECALENTADOR  DE MASA "C" (REHEATER)</t>
  </si>
  <si>
    <t>FCLM02-001</t>
  </si>
  <si>
    <t>CRISTALIZADOR 1</t>
  </si>
  <si>
    <t>FCRJ01-001</t>
  </si>
  <si>
    <t xml:space="preserve"> 8247,45 GLS (31,12 M3)</t>
  </si>
  <si>
    <t>CRISTALIZADOR 2</t>
  </si>
  <si>
    <t>FCRJ01-002</t>
  </si>
  <si>
    <t>CRISTALIZADOR 3</t>
  </si>
  <si>
    <t>FCRJ01-003</t>
  </si>
  <si>
    <t>CRISTALIZADOR 4</t>
  </si>
  <si>
    <t>FCRJ01-004</t>
  </si>
  <si>
    <t xml:space="preserve"> 9238,09 GLS (34,97 M3)</t>
  </si>
  <si>
    <t>CRISTALIZADOR 5</t>
  </si>
  <si>
    <t>FCRJ01-005</t>
  </si>
  <si>
    <t>CRISTALIZADOR 6</t>
  </si>
  <si>
    <t>FCRJ01-006</t>
  </si>
  <si>
    <t>CRISTALIZADOR 7</t>
  </si>
  <si>
    <t>FCRJ01-007</t>
  </si>
  <si>
    <t>CALDERA 4</t>
  </si>
  <si>
    <t>FCAL04-001</t>
  </si>
  <si>
    <t>DISTRAL</t>
  </si>
  <si>
    <t>325PSI/150000LB7HR</t>
  </si>
  <si>
    <t>MOTOR ESPARCIDOR #1 CALDERA  4</t>
  </si>
  <si>
    <t>FMOT15-062</t>
  </si>
  <si>
    <t>1710 RPM</t>
  </si>
  <si>
    <t>ILA3-106-4YB60</t>
  </si>
  <si>
    <t>MOTOR ESPARCIDOR #2 CALDERA  4</t>
  </si>
  <si>
    <t>FMOT15-040</t>
  </si>
  <si>
    <t>MOTOR ESPARCIDOR #3 CALDERA</t>
  </si>
  <si>
    <t>FMOT15-079</t>
  </si>
  <si>
    <t>MOTOR ALIMENTADOR #1 CALDERA 4</t>
  </si>
  <si>
    <t>FMOT20-011</t>
  </si>
  <si>
    <t>ILA3-113-4YB80</t>
  </si>
  <si>
    <t>MOTOR ALIMENTADOR #2 CALDERA 4</t>
  </si>
  <si>
    <t>FMOT20-001</t>
  </si>
  <si>
    <t>REDUCTOR ALIMENTADOR  #1 CALDERA 4</t>
  </si>
  <si>
    <t>FRED20-049</t>
  </si>
  <si>
    <t>3315J25</t>
  </si>
  <si>
    <t>REDUCTOR ALIMENTADOR #2</t>
  </si>
  <si>
    <t>FRED20-048</t>
  </si>
  <si>
    <t>2D60Y2-LD-1</t>
  </si>
  <si>
    <t>6.60HP/|955RPM/39.74R</t>
  </si>
  <si>
    <t>UNIDAD CONDENSADORA AIRE ACONDICIONADO</t>
  </si>
  <si>
    <t>FAAC02-002</t>
  </si>
  <si>
    <t>BRCS660TBE</t>
  </si>
  <si>
    <t>UL CONDITIONER</t>
  </si>
  <si>
    <t>48000BTU</t>
  </si>
  <si>
    <t>MOTOR DISTRIBUIDOR  NIVELADOR</t>
  </si>
  <si>
    <t>FMOT05-172</t>
  </si>
  <si>
    <t>1055 RPM</t>
  </si>
  <si>
    <t>ILA7-072-6YA60</t>
  </si>
  <si>
    <t>0.4H.P/1055RPM</t>
  </si>
  <si>
    <t>REDUCTOR DISTRIBUIDOR NIVELADOR</t>
  </si>
  <si>
    <t>FRED05-035</t>
  </si>
  <si>
    <t>1.00HP/11.35R</t>
  </si>
  <si>
    <t>SISTEMA DE CONTROL CALDERAS 3 Y 4</t>
  </si>
  <si>
    <t>FSIC02-021</t>
  </si>
  <si>
    <t>SISTEMA DE CONTROL</t>
  </si>
  <si>
    <t>NEMA 4x/6</t>
  </si>
  <si>
    <t>SMAR</t>
  </si>
  <si>
    <t>MOTOR DISTRIBUIDOR  NEUMATICO</t>
  </si>
  <si>
    <t>FOMT50-020</t>
  </si>
  <si>
    <t>3540 RPM</t>
  </si>
  <si>
    <t>ILA4-206-2YB80</t>
  </si>
  <si>
    <t>3540RPM</t>
  </si>
  <si>
    <t>VENTILADOR DITRIBUIDOR NEUMATICO</t>
  </si>
  <si>
    <t>FVEN04-009</t>
  </si>
  <si>
    <t>2400 RPM</t>
  </si>
  <si>
    <t>11DF-1</t>
  </si>
  <si>
    <t>CHICAGO</t>
  </si>
  <si>
    <t xml:space="preserve"> 4991CFM/2400RPM</t>
  </si>
  <si>
    <t>MOTOR SOBRE FUEGO CALDERA 4</t>
  </si>
  <si>
    <t>4004624-31</t>
  </si>
  <si>
    <t>FMOT50-038</t>
  </si>
  <si>
    <t>RG1-326TS</t>
  </si>
  <si>
    <t>VENTILADOR SOBRE FUEGO CALDERA #4</t>
  </si>
  <si>
    <t>FVEN04-010</t>
  </si>
  <si>
    <t>4991CFM/2400RPM</t>
  </si>
  <si>
    <t>MOTOR TIRO FORZADO CALDERA #4</t>
  </si>
  <si>
    <t>4004624-11</t>
  </si>
  <si>
    <t>FMOT60-026</t>
  </si>
  <si>
    <t>RGZ-SD</t>
  </si>
  <si>
    <t>3-5100LR215741</t>
  </si>
  <si>
    <t>VENTILADOR TIRO FORZADO CALDERA 4</t>
  </si>
  <si>
    <t>FVEN03-006</t>
  </si>
  <si>
    <t>1480 RPM</t>
  </si>
  <si>
    <t>VTE 4/1</t>
  </si>
  <si>
    <t>4991CFM/1480RPM</t>
  </si>
  <si>
    <t>TURBINA VTI CALDERA 4</t>
  </si>
  <si>
    <t>FTUR65-004</t>
  </si>
  <si>
    <t>4921 RPM</t>
  </si>
  <si>
    <t>502T/EA</t>
  </si>
  <si>
    <t>TURBODYNE</t>
  </si>
  <si>
    <t>500HP/4921RPM</t>
  </si>
  <si>
    <t>REDUCTOR VTI CALDERA 4</t>
  </si>
  <si>
    <t>FRED65-005</t>
  </si>
  <si>
    <t>E-4</t>
  </si>
  <si>
    <t>431HP/4921RPM</t>
  </si>
  <si>
    <t>MOTOR BOMBA DE LUBRICACION VTI CALDERA 4</t>
  </si>
  <si>
    <t>FMOT05-061</t>
  </si>
  <si>
    <t>1725 RPM</t>
  </si>
  <si>
    <t>CM3534</t>
  </si>
  <si>
    <t>0-33HP/1725RPM</t>
  </si>
  <si>
    <t>BOMBA ACEITE VTI CALDERA 4</t>
  </si>
  <si>
    <t>FBOM04-023</t>
  </si>
  <si>
    <t>A009755</t>
  </si>
  <si>
    <t>INGERSOLL</t>
  </si>
  <si>
    <t>VENTILADOR VTI CALDERA 4</t>
  </si>
  <si>
    <t>FVEN02-004</t>
  </si>
  <si>
    <t>164063VFM/1000RPM</t>
  </si>
  <si>
    <t>MOTOR TANQUE FLASH</t>
  </si>
  <si>
    <t>FMOT30-018</t>
  </si>
  <si>
    <t>R6</t>
  </si>
  <si>
    <t>BOMBA TANQUE FLASH</t>
  </si>
  <si>
    <t>FBOM01-037</t>
  </si>
  <si>
    <t>TANQUE FLASH</t>
  </si>
  <si>
    <t>FTAN05-024</t>
  </si>
  <si>
    <t>107.7GLN</t>
  </si>
  <si>
    <t>MOTOR BOMBA  #1 LAVADO DE GASES</t>
  </si>
  <si>
    <t>4004624-51</t>
  </si>
  <si>
    <t>FBOM01-044</t>
  </si>
  <si>
    <t>ILA4-136-4YA80</t>
  </si>
  <si>
    <t>BOMBA #1 LAVADO GASES CALDERA 4</t>
  </si>
  <si>
    <t>FBOM01-051</t>
  </si>
  <si>
    <t>C814</t>
  </si>
  <si>
    <t>MOTOR 2 BOMBA LAVADO GASES CALDERA 4</t>
  </si>
  <si>
    <t>FMOT45-041</t>
  </si>
  <si>
    <t>1754 RPM</t>
  </si>
  <si>
    <t>ILA5-186-4YA80</t>
  </si>
  <si>
    <t>36HP/1745RPM</t>
  </si>
  <si>
    <t>BOMBA #2 LAVADO GASES CALDERA 4</t>
  </si>
  <si>
    <t>FBOM01-045</t>
  </si>
  <si>
    <t>D-814</t>
  </si>
  <si>
    <t>MOTOR PARRILLA HIDRAULICA</t>
  </si>
  <si>
    <t>FMOT20-070</t>
  </si>
  <si>
    <t>ILA3-113-4YB60</t>
  </si>
  <si>
    <t>BOMBA PARRILLA HIDRAULICA</t>
  </si>
  <si>
    <t>FBOM02-013</t>
  </si>
  <si>
    <t>D-12</t>
  </si>
  <si>
    <t>COTRA</t>
  </si>
  <si>
    <t>10GPM/1800RPM</t>
  </si>
  <si>
    <t>TABLEROS DE CONTROLES ELECTRICOS</t>
  </si>
  <si>
    <t>FTAB01-060</t>
  </si>
  <si>
    <t>1.4 X 2.3 X 0.51M</t>
  </si>
  <si>
    <t>VARIADORES  DE FRECUENCIA CALDRA 3 Y 4</t>
  </si>
  <si>
    <t>7.5HP</t>
  </si>
  <si>
    <t>UNIDAD MANEJADORA AIRE ACONDICIONADO</t>
  </si>
  <si>
    <t>CALDERA  3 Y 4</t>
  </si>
  <si>
    <t>TABLERO #1 CONTROL PLC</t>
  </si>
  <si>
    <t>FTAB01-063</t>
  </si>
  <si>
    <t>1.30X 2.20X 1.30M</t>
  </si>
  <si>
    <t>TABLERO #2 CONTROL PLC</t>
  </si>
  <si>
    <t>FTAB01-064</t>
  </si>
  <si>
    <t>3.30X 1.90X 1.30M</t>
  </si>
  <si>
    <t>TABLERO CONTROL DE FUERZA</t>
  </si>
  <si>
    <t>FTAB01-061</t>
  </si>
  <si>
    <t>4.50X 2.20X 0.50</t>
  </si>
  <si>
    <t>MOTOR  BOMBA #1 AGUA CALDERA 4</t>
  </si>
  <si>
    <t>FMOT60-042</t>
  </si>
  <si>
    <t>1LCA-316-2AB90</t>
  </si>
  <si>
    <t>242HP/3582RPM</t>
  </si>
  <si>
    <t>BOMBA #1 ALIMENTACIÓN CALDERA #4</t>
  </si>
  <si>
    <t>4005450-0</t>
  </si>
  <si>
    <t>FBOM01-201</t>
  </si>
  <si>
    <t>GOULDS PUMPS</t>
  </si>
  <si>
    <t>550 GPM- 3570RPM</t>
  </si>
  <si>
    <t>$ 83’740.035</t>
  </si>
  <si>
    <t>MOTOR BOMBA #2 DE ALIMENTACION DE AGUA  CALDERA 4</t>
  </si>
  <si>
    <t>FMOT60-044</t>
  </si>
  <si>
    <t>200HP/3600RPM</t>
  </si>
  <si>
    <t>BOMBA #2 ALIMENTACION DE AGUA CALDERA #4</t>
  </si>
  <si>
    <t>4004530-0</t>
  </si>
  <si>
    <t>FBOM01-195</t>
  </si>
  <si>
    <t>243-B-865</t>
  </si>
  <si>
    <t>$132’382.788</t>
  </si>
  <si>
    <t>ECONOMIZADOR CALDERA No 4</t>
  </si>
  <si>
    <t>4004624-18</t>
  </si>
  <si>
    <t>FECO01-002</t>
  </si>
  <si>
    <t>ECONOMIZADOR</t>
  </si>
  <si>
    <t>LAVADOR DE GASES DE LA CALDERA N° 4</t>
  </si>
  <si>
    <t>4004624-50</t>
  </si>
  <si>
    <t>FLAV02-003</t>
  </si>
  <si>
    <t>LAVADOR DE GASES</t>
  </si>
  <si>
    <t>CALDERA #3</t>
  </si>
  <si>
    <t>FCAL03-001</t>
  </si>
  <si>
    <t>TL-173-A</t>
  </si>
  <si>
    <t>CALDEMA</t>
  </si>
  <si>
    <t>250PSI/100000BTU/H</t>
  </si>
  <si>
    <t>MOTOR # 1 ALIMENTADOR CALDERAS #3</t>
  </si>
  <si>
    <t>FMOT10-093</t>
  </si>
  <si>
    <t>MOTOR # 1AL</t>
  </si>
  <si>
    <t>1LA7-096-AYA60</t>
  </si>
  <si>
    <t>REDUCTOR ALIMENTADOR # 1 CALDERA #3</t>
  </si>
  <si>
    <t>FRED05-052</t>
  </si>
  <si>
    <t>CB2JO3</t>
  </si>
  <si>
    <t>LEROI SOMERS</t>
  </si>
  <si>
    <t>1.64HP/63.3 R</t>
  </si>
  <si>
    <t>TOLVA ALIMENTADORA #1</t>
  </si>
  <si>
    <t>FDOS01-003</t>
  </si>
  <si>
    <t>MOTOR ALIMENTADOR # 2 CALDERA # 3</t>
  </si>
  <si>
    <t>4004623-52</t>
  </si>
  <si>
    <t>FMOT15-147</t>
  </si>
  <si>
    <t>REDUCTOR ALIMENTADOR # 2 CALDERA #3</t>
  </si>
  <si>
    <t>FRED05-043</t>
  </si>
  <si>
    <t>311-B3</t>
  </si>
  <si>
    <t>RAMFE</t>
  </si>
  <si>
    <t>2.94 HP/61.30R</t>
  </si>
  <si>
    <t>TOLVA ALIMENTADORA # 2</t>
  </si>
  <si>
    <t>FDOS01-004</t>
  </si>
  <si>
    <t>MOTOR ALIMENTADOR #3 CALDERA #3</t>
  </si>
  <si>
    <t>FMOT10-060</t>
  </si>
  <si>
    <t>2.95HP/1710RPM</t>
  </si>
  <si>
    <t>REDUCTOR ALIMENTADOR #3 CALDERA #3</t>
  </si>
  <si>
    <t>FRED05-056</t>
  </si>
  <si>
    <t>R605311B3</t>
  </si>
  <si>
    <t>2.94HP/2.2KW/RATIO: 61.30</t>
  </si>
  <si>
    <t>TOLVA ALIMENTADORA #3</t>
  </si>
  <si>
    <t>FDOS01-005</t>
  </si>
  <si>
    <t>4HP/1750 RPM</t>
  </si>
  <si>
    <t>MOTOR ALIMENTADOR #4 CALDERA #3</t>
  </si>
  <si>
    <t>FMOT15-112</t>
  </si>
  <si>
    <t>1LA7-111-AYA60</t>
  </si>
  <si>
    <t>REDUCTOR ALIMENTADOR #4 CALDERA #3</t>
  </si>
  <si>
    <t>FRED05-050</t>
  </si>
  <si>
    <t>CB2303</t>
  </si>
  <si>
    <t>2.94HP/63.30R</t>
  </si>
  <si>
    <t>TOLVA ALIMENTADORA #4</t>
  </si>
  <si>
    <t>FDOS01-006</t>
  </si>
  <si>
    <t>MOTOR DISTRIBUIDOR NIVELADOR</t>
  </si>
  <si>
    <t>FMOT05-180</t>
  </si>
  <si>
    <t>1LA7-0720-4YA60</t>
  </si>
  <si>
    <t>0-4HP/1055RPM</t>
  </si>
  <si>
    <t>4004624-33</t>
  </si>
  <si>
    <t>FRED05-065</t>
  </si>
  <si>
    <t>TABLERO CONTROLDE FUERZA Y MANDO</t>
  </si>
  <si>
    <t>FTAB01-062</t>
  </si>
  <si>
    <t>3.60X 2.20X 0.51M</t>
  </si>
  <si>
    <t>TABLERO DE CONTROL TIRO FORZADO</t>
  </si>
  <si>
    <t>FTAB01-073</t>
  </si>
  <si>
    <t>TRANSFORMADOR UPS</t>
  </si>
  <si>
    <t>FTRA01-053</t>
  </si>
  <si>
    <t>CALDERA #3 Y #4</t>
  </si>
  <si>
    <t>MCD300</t>
  </si>
  <si>
    <t>DANFOSS</t>
  </si>
  <si>
    <t>TRANSFORMADOR ALUMBRADO</t>
  </si>
  <si>
    <t>FTRA01-041</t>
  </si>
  <si>
    <t>CALDERA 3Y4</t>
  </si>
  <si>
    <t>75KVA/220/110V</t>
  </si>
  <si>
    <t>MOTOR VENTILADOR SOBRE FUEGO CALDERA 3</t>
  </si>
  <si>
    <t>FMOT40-052</t>
  </si>
  <si>
    <t>SOBRE FUEGO CALDERA 3</t>
  </si>
  <si>
    <t>1LA4-183-4YA80</t>
  </si>
  <si>
    <t>30HP/1750RPM</t>
  </si>
  <si>
    <t>VENTILADOR SOBRE FUEGO CALDERA 3</t>
  </si>
  <si>
    <t>FVEN04-007</t>
  </si>
  <si>
    <t>AEROVENTO</t>
  </si>
  <si>
    <t>MOTOR VENTILADOR TIRO FORZADO CALDERA No 3</t>
  </si>
  <si>
    <t>FMOT60-023</t>
  </si>
  <si>
    <t>TIRO FORZADO CALDERA 3</t>
  </si>
  <si>
    <t>1LA6-280-4AA60</t>
  </si>
  <si>
    <t>125HP/1750RPM</t>
  </si>
  <si>
    <t>VENTILADOR DE TIRO FORZADO</t>
  </si>
  <si>
    <t>FVEN03-004</t>
  </si>
  <si>
    <t>TIRO FORZADO #2</t>
  </si>
  <si>
    <t>MOTOR DE REPUESTO DEL VENTILADOR TIPO FORZADO CALDERA N° 3</t>
  </si>
  <si>
    <t>FMOT60-052</t>
  </si>
  <si>
    <t>125HP/1750 RPM</t>
  </si>
  <si>
    <t>MOTOR  BOMBA  #1  DE ALIMENTACION DE GAUA DE LA CALDERA 3</t>
  </si>
  <si>
    <t>FMOT60-043</t>
  </si>
  <si>
    <t>BOMBA AGUA CALDERA 3</t>
  </si>
  <si>
    <t>6313-J-C3 A11406</t>
  </si>
  <si>
    <t>BOMBA # 1  ALIMENTACION DE AGUA CALDERA 3</t>
  </si>
  <si>
    <t>FBOM01-127</t>
  </si>
  <si>
    <t>E247C211</t>
  </si>
  <si>
    <t>3316- 550 GPM/3570RPM</t>
  </si>
  <si>
    <t>MOTOR  BOMBA  #2  DE ALIMENTACION DE GAUA DE LA CALDERA 3</t>
  </si>
  <si>
    <t>FMOT60-031</t>
  </si>
  <si>
    <t>RGZ</t>
  </si>
  <si>
    <t>200HP/3570RPM</t>
  </si>
  <si>
    <t>BOMBA # 12 ALIMENTACION DE AGUA CALDERA 3</t>
  </si>
  <si>
    <t>FBOM01-132</t>
  </si>
  <si>
    <t>AGUA CALDERA 3</t>
  </si>
  <si>
    <t>GOULD PUMB</t>
  </si>
  <si>
    <t>3316-550GPM/3570RPM</t>
  </si>
  <si>
    <t>MOTOR BOMBA TANQUE FLASH CALDERA #3</t>
  </si>
  <si>
    <t>FMOT30-020</t>
  </si>
  <si>
    <t>TANQUE FLASH CALDERA #3</t>
  </si>
  <si>
    <t>RG 083</t>
  </si>
  <si>
    <t>BOMBA TANQUE FLASH CALDERA #3</t>
  </si>
  <si>
    <t>FBOM01-036</t>
  </si>
  <si>
    <t>2000 A1 A1</t>
  </si>
  <si>
    <t>FTUR65-003</t>
  </si>
  <si>
    <t>VTI CALDERA 3</t>
  </si>
  <si>
    <t>702TL</t>
  </si>
  <si>
    <t>REDUCTOR VTI CALDERA 3</t>
  </si>
  <si>
    <t>FRED65-004</t>
  </si>
  <si>
    <t>E4</t>
  </si>
  <si>
    <t>VENTILADOR VTI CALDERA 3</t>
  </si>
  <si>
    <t>4004623-10</t>
  </si>
  <si>
    <t>FVEN02-003</t>
  </si>
  <si>
    <t>FMOT15-106</t>
  </si>
  <si>
    <t>3-6HP/1700RPM</t>
  </si>
  <si>
    <t>FBOM04-020</t>
  </si>
  <si>
    <t>ACEITE VTI CALDERA 3</t>
  </si>
  <si>
    <t>1GAFTM</t>
  </si>
  <si>
    <t>ECONOMIZADOR CALDERA No 3</t>
  </si>
  <si>
    <t>4004623-6</t>
  </si>
  <si>
    <t>FECO01-003</t>
  </si>
  <si>
    <t>CALDERA 3</t>
  </si>
  <si>
    <t>LAVADOR DE GASES LA DE CALDERA N°3</t>
  </si>
  <si>
    <t>4004623-17</t>
  </si>
  <si>
    <t>FLAV02-002</t>
  </si>
  <si>
    <t>TANQUE #1 AGUA CONDENSADA</t>
  </si>
  <si>
    <t>FTAN35-002</t>
  </si>
  <si>
    <t>8300GLN</t>
  </si>
  <si>
    <t>MOTOR TANQUE #1 AGUA CONDENSADA</t>
  </si>
  <si>
    <t>FMOT30-084</t>
  </si>
  <si>
    <t>A933A</t>
  </si>
  <si>
    <t>US MOTOR</t>
  </si>
  <si>
    <t>15HP/1765RPM</t>
  </si>
  <si>
    <t>BOMBA #1 TANQUE # 1 AGUA CONDENSADA</t>
  </si>
  <si>
    <t>FBOM01-035</t>
  </si>
  <si>
    <t>AC0551</t>
  </si>
  <si>
    <t>TANQUE #2 AGUA CONDENSADA</t>
  </si>
  <si>
    <t>FTAN35-003</t>
  </si>
  <si>
    <t>MOTOR #2 DE TANQUE #2 AGUA CONDENSADA</t>
  </si>
  <si>
    <t>FMOT30-079</t>
  </si>
  <si>
    <t>BOMBA #2 TANQUE #2 AGUA CONDENSADA</t>
  </si>
  <si>
    <t>TANQUE #3 AGUA CONDENSADA</t>
  </si>
  <si>
    <t>FTAN45-001</t>
  </si>
  <si>
    <t>20000GLN</t>
  </si>
  <si>
    <t>MOTOR #5 TANQUE #3MAGUA CONDENSADA</t>
  </si>
  <si>
    <t>FMOT30-019</t>
  </si>
  <si>
    <t>BOMBA #5 TANQUE #3 AGUA CONDENSADA</t>
  </si>
  <si>
    <t>FBOM01-033</t>
  </si>
  <si>
    <t>2000 A1-A1</t>
  </si>
  <si>
    <t>RD-570-121-010-901</t>
  </si>
  <si>
    <t>MOTOR #6TANQUE #3AGUA CONDENSADA</t>
  </si>
  <si>
    <t>FMOT30-021</t>
  </si>
  <si>
    <t>R6083</t>
  </si>
  <si>
    <t>BOMBA#6 TANQUE #3 AGUA CONDENSADA</t>
  </si>
  <si>
    <t>FBOM01-032</t>
  </si>
  <si>
    <t>400GPM/1750RP</t>
  </si>
  <si>
    <t>TURBOGENERADOR #6</t>
  </si>
  <si>
    <t>FGEN10-001</t>
  </si>
  <si>
    <t>5PW710</t>
  </si>
  <si>
    <t>6MW/1800 RPM</t>
  </si>
  <si>
    <t>MOTOR #1 BOMBA AGUA TURBOGENERADOR 6</t>
  </si>
  <si>
    <t>DNE1321305</t>
  </si>
  <si>
    <t>BOMBA AGUA #1 TURBOGENERADOR #6</t>
  </si>
  <si>
    <t>FBOM04-116</t>
  </si>
  <si>
    <t>EMGEMASA</t>
  </si>
  <si>
    <t>MOTOR #2  TURBOGENERADOR 6</t>
  </si>
  <si>
    <t>FMOT40-083</t>
  </si>
  <si>
    <t>B160M2</t>
  </si>
  <si>
    <t>METAL CORTE MOTORES</t>
  </si>
  <si>
    <t>25HP/3540RPM</t>
  </si>
  <si>
    <t>BOMBA AGUA #2 TURBOGENERADOR #6</t>
  </si>
  <si>
    <t>FBOM04-117</t>
  </si>
  <si>
    <t>ENFRIADOR ACEITE 1 Y 2 TURBOGENERADOR 6</t>
  </si>
  <si>
    <t>NO ES UN ACTIVO</t>
  </si>
  <si>
    <t>PY4-12-2730-BEN</t>
  </si>
  <si>
    <t>CHS-SYSTEMS</t>
  </si>
  <si>
    <t>0317/07</t>
  </si>
  <si>
    <t>MOTOR EXTRACTOR DE NIEBLA</t>
  </si>
  <si>
    <t>FMOT05-192</t>
  </si>
  <si>
    <t>16MA107HK64112</t>
  </si>
  <si>
    <t>1,5HP/3370RPM</t>
  </si>
  <si>
    <t>TURBINA TURBOGENERADOR #6</t>
  </si>
  <si>
    <t>FTUR75-008</t>
  </si>
  <si>
    <t>DME-450E</t>
  </si>
  <si>
    <t>N.G.</t>
  </si>
  <si>
    <t>5900KW/8496RPM</t>
  </si>
  <si>
    <t>REDUCTOR TURBINA TURBOGENERADOR #6</t>
  </si>
  <si>
    <t>FRED80-001</t>
  </si>
  <si>
    <t>GR1-500</t>
  </si>
  <si>
    <t>6000KW/8496RPM</t>
  </si>
  <si>
    <t>TRANFORMADOR</t>
  </si>
  <si>
    <t>FTRA01-024</t>
  </si>
  <si>
    <t>ALUMBRADO Y TURBOGENERADOR 6</t>
  </si>
  <si>
    <t>ZYXN</t>
  </si>
  <si>
    <t>ARANGO Y ARANGO</t>
  </si>
  <si>
    <t>TABLERO SINCRONIZACION</t>
  </si>
  <si>
    <t>FTAB01-144</t>
  </si>
  <si>
    <t>DEL TURBOGENERADOR 6</t>
  </si>
  <si>
    <t>GENERADOR DIESEL</t>
  </si>
  <si>
    <t>FGEN03-006</t>
  </si>
  <si>
    <t>CATERPILAR</t>
  </si>
  <si>
    <t>1076KW/4160V/173A</t>
  </si>
  <si>
    <t>TURBOGENERADOR 800KW</t>
  </si>
  <si>
    <t>GENERADOR 800KW</t>
  </si>
  <si>
    <t>FGEN02-001</t>
  </si>
  <si>
    <t>AK</t>
  </si>
  <si>
    <t>800KW/1200RPM</t>
  </si>
  <si>
    <t>FTUR75-006</t>
  </si>
  <si>
    <t>VTC05/S</t>
  </si>
  <si>
    <t>MURRAY TURBINA UNIT</t>
  </si>
  <si>
    <t>1340HP/4047RPM</t>
  </si>
  <si>
    <t>REDUCTOR TURBOGENERADOR</t>
  </si>
  <si>
    <t>FRED75-006</t>
  </si>
  <si>
    <t>800KW</t>
  </si>
  <si>
    <t>1440RPM/800KW</t>
  </si>
  <si>
    <t>EQUIPO DE AIRE ACONDICIONADO</t>
  </si>
  <si>
    <t>FAAC02-008</t>
  </si>
  <si>
    <t>ZONA DE EMPAQUE #1</t>
  </si>
  <si>
    <t>YD240C00A4AAA2A</t>
  </si>
  <si>
    <t>YORK</t>
  </si>
  <si>
    <t>20TON</t>
  </si>
  <si>
    <t>TACHO DE SEGUNDA #1</t>
  </si>
  <si>
    <t>FTAC03-001</t>
  </si>
  <si>
    <t>750FT3</t>
  </si>
  <si>
    <t>BOMBA DE VACIO TACHO #1</t>
  </si>
  <si>
    <t>FBOM40-060</t>
  </si>
  <si>
    <t>FMOT40-060</t>
  </si>
  <si>
    <t>25HP/1755RPM</t>
  </si>
  <si>
    <t>TACHO DE SEGUNDA #2</t>
  </si>
  <si>
    <t>FTAC03-002</t>
  </si>
  <si>
    <t>700FT3</t>
  </si>
  <si>
    <t>BOMBA DE VACIO DE TACHO DE SEGUNDA #2</t>
  </si>
  <si>
    <t>FBOM06-010</t>
  </si>
  <si>
    <t>SIZE;SC3/7</t>
  </si>
  <si>
    <t>FMOT40-038</t>
  </si>
  <si>
    <t>BOMBA DE VACIO DE TACHO SEGUNDA #2</t>
  </si>
  <si>
    <t>1LA31664YB70</t>
  </si>
  <si>
    <t>24HP/1765RPM</t>
  </si>
  <si>
    <t>TACHO DE SEGUNDA #5</t>
  </si>
  <si>
    <t>FTAC03-004</t>
  </si>
  <si>
    <t>TACHO DE SEGUNDA #6</t>
  </si>
  <si>
    <t>FTAC03-003</t>
  </si>
  <si>
    <t>TURBOGENERADOR 4</t>
  </si>
  <si>
    <t xml:space="preserve">GENERADOR </t>
  </si>
  <si>
    <t>FGEN04-001</t>
  </si>
  <si>
    <t>ATI</t>
  </si>
  <si>
    <t>1500KW/1200RPM</t>
  </si>
  <si>
    <t>TURBINA TURBOGENERADOR #4</t>
  </si>
  <si>
    <t>TM2000</t>
  </si>
  <si>
    <t>TGM TURBINAS</t>
  </si>
  <si>
    <t>MOTOR BOMBA #1 DE ACEITE TURBOGENERADOR #4</t>
  </si>
  <si>
    <t>FMOT25-023</t>
  </si>
  <si>
    <t>10HP/1760RPM</t>
  </si>
  <si>
    <t>BOMBA #1  DE ACEITE TURBOENERADOR #4</t>
  </si>
  <si>
    <t>FBOM04-063</t>
  </si>
  <si>
    <t>MOTOR BOMBA #2 DE ACEITE TURBOENERADOR #4</t>
  </si>
  <si>
    <t>FMOT25-024</t>
  </si>
  <si>
    <t>REDUCTOR TURBOGENERADOR 4</t>
  </si>
  <si>
    <t>FRED75-004</t>
  </si>
  <si>
    <t>S237</t>
  </si>
  <si>
    <t>2010HP/12000RPM</t>
  </si>
  <si>
    <t>BOMBA #2 DE ACEITE  TURBOGENERADOR 4</t>
  </si>
  <si>
    <t>FBOM04-033</t>
  </si>
  <si>
    <t>TANQUE DE ACEITE DEL TURBOGENERADOR 4</t>
  </si>
  <si>
    <t>FTAN05-013</t>
  </si>
  <si>
    <t>PY-4-8-1250-E</t>
  </si>
  <si>
    <t>CHS COUL TGM TURBINAS</t>
  </si>
  <si>
    <t>TURBOGENERADOR 3</t>
  </si>
  <si>
    <t>FGEN03-001</t>
  </si>
  <si>
    <t>1250KW/1200RPM</t>
  </si>
  <si>
    <t>TURBINA TURBOGENERADOR 3</t>
  </si>
  <si>
    <t>MOTOR BOMBA #1  DE ACEITE TURBOGENERADOR 3</t>
  </si>
  <si>
    <t>FMOT25-021</t>
  </si>
  <si>
    <t>BOMBA #1  DE ACEITE TURBOGENERADOR 3</t>
  </si>
  <si>
    <t>FBOM04-064</t>
  </si>
  <si>
    <t>E502</t>
  </si>
  <si>
    <t>DARKER</t>
  </si>
  <si>
    <t>PPR20400A3E411</t>
  </si>
  <si>
    <t>MOTOR BOMBA #2 DE ACEITE TURBOGENERADOR 3</t>
  </si>
  <si>
    <t>FMOT25-022</t>
  </si>
  <si>
    <t>BOMBA AGUA #2 TURBOGENERADOR 3</t>
  </si>
  <si>
    <t>FBOM04-030</t>
  </si>
  <si>
    <t>E-502</t>
  </si>
  <si>
    <t>6802- PPR20400A3E322</t>
  </si>
  <si>
    <t>TANQUE DE ACEITE DEL TURBOGENERADOR # 3</t>
  </si>
  <si>
    <t>FTAN05-008</t>
  </si>
  <si>
    <t>TURBOGENERADOR #3</t>
  </si>
  <si>
    <t>REDUCTOR TURBOGENERADOR 3</t>
  </si>
  <si>
    <t>FRED75-003</t>
  </si>
  <si>
    <t>S238</t>
  </si>
  <si>
    <t>1675HP</t>
  </si>
  <si>
    <t>PUENTE GRUA  TERMOGENERADOR #6</t>
  </si>
  <si>
    <t>FGRU02-005</t>
  </si>
  <si>
    <t>MOTOR PUENTE GRUA TERMOGENERADOR #6</t>
  </si>
  <si>
    <t>4004662-1</t>
  </si>
  <si>
    <t>FMOT35-083</t>
  </si>
  <si>
    <t>DE CARGA VERTICAL</t>
  </si>
  <si>
    <t>MF13X</t>
  </si>
  <si>
    <t>UNIDAD MANEJADORA DE PUENTE GRUA</t>
  </si>
  <si>
    <t>FAAC01-001</t>
  </si>
  <si>
    <t>TERMOGENERADOR 6</t>
  </si>
  <si>
    <t>120000BTU</t>
  </si>
  <si>
    <t>PUENTE GRUA  TALLER INDUSTRIAL</t>
  </si>
  <si>
    <t>4004655-0</t>
  </si>
  <si>
    <t>FGRU02-003</t>
  </si>
  <si>
    <t>CONTIENE CARRO</t>
  </si>
  <si>
    <t>MOTOR #2 PUENTE GRUA TALLER INDUSTRIAL</t>
  </si>
  <si>
    <t>FMOT10-012</t>
  </si>
  <si>
    <t>B-2481</t>
  </si>
  <si>
    <t>DELCO AC MOTOR</t>
  </si>
  <si>
    <t>3HP</t>
  </si>
  <si>
    <t>MOTOR DESPACHO VERTICAL PUENTE GRUA</t>
  </si>
  <si>
    <t>FMOT25-005</t>
  </si>
  <si>
    <t>TALLER INDUSTRIAL</t>
  </si>
  <si>
    <t>11HP/820RPM</t>
  </si>
  <si>
    <t>MOTOR #1 PUENTE GRUA TALLER INDUSTRIAL</t>
  </si>
  <si>
    <t>REDUCTOR MOTOR #1 PUENTE GRUA</t>
  </si>
  <si>
    <t>FRED20-013</t>
  </si>
  <si>
    <t>TALLER INDUSTRIAL -39,74</t>
  </si>
  <si>
    <t>7.50HP/39.74</t>
  </si>
  <si>
    <t>TABLERO CONTROL PUENTE   GRUA</t>
  </si>
  <si>
    <t>FTAB01-020</t>
  </si>
  <si>
    <t>0.5 X 0.70X 0.26M</t>
  </si>
  <si>
    <t>REDUCTOR TORRE DE SULFITACION DE JUGO</t>
  </si>
  <si>
    <t>FEDU1-001</t>
  </si>
  <si>
    <t>REDUCTOR A REACCION</t>
  </si>
  <si>
    <t>S-70</t>
  </si>
  <si>
    <t>PUENTE GRUA #2 MOLINOS</t>
  </si>
  <si>
    <t>FGRU02-002</t>
  </si>
  <si>
    <t>CXT-600</t>
  </si>
  <si>
    <t>MOTOR PUENTE GRUA #2 MOLINOS</t>
  </si>
  <si>
    <t>FMOT30-104</t>
  </si>
  <si>
    <t>1LA7-164-6YA70</t>
  </si>
  <si>
    <t>15HP/1160RPM</t>
  </si>
  <si>
    <t>REDUCTOR PUENTE GRUA #2 MOLINOS</t>
  </si>
  <si>
    <t>FRED40-006</t>
  </si>
  <si>
    <t>2060Y2-K-37</t>
  </si>
  <si>
    <t>31.10HP/37.86R</t>
  </si>
  <si>
    <t>MOTOR DEL CARRO PUENTE GRUA #2 MOLINOS</t>
  </si>
  <si>
    <t>FMOT05-149</t>
  </si>
  <si>
    <t>IP55</t>
  </si>
  <si>
    <t>MF13Z-106N172P85061N</t>
  </si>
  <si>
    <t>1HP</t>
  </si>
  <si>
    <t>MOTOR CARGA VERTICAL</t>
  </si>
  <si>
    <t>FMOT40-050</t>
  </si>
  <si>
    <t>M4</t>
  </si>
  <si>
    <t>CXT 60410200P64E</t>
  </si>
  <si>
    <t>24HP/1800 RPM</t>
  </si>
  <si>
    <t>TABLERO CONTROL PUENTE GRUA #2</t>
  </si>
  <si>
    <t>FTAB01-018</t>
  </si>
  <si>
    <t>CONTROLA LOS MOVIMIENTOS DE LA GRUA</t>
  </si>
  <si>
    <t>0.40X 0.60X 0.35M</t>
  </si>
  <si>
    <t>PUENTE GRUA #1 MOLINOS</t>
  </si>
  <si>
    <t>FGRU02-001</t>
  </si>
  <si>
    <t>STW3550</t>
  </si>
  <si>
    <t>AS7080</t>
  </si>
  <si>
    <t>MOTOR #1 TRASLACION</t>
  </si>
  <si>
    <t>4002870-0</t>
  </si>
  <si>
    <t>FMOT15-130</t>
  </si>
  <si>
    <t>REDUCTOR #1 MOTOR #1 TRASLACION</t>
  </si>
  <si>
    <t>FRED25-001</t>
  </si>
  <si>
    <t>10.0HP/23.32R</t>
  </si>
  <si>
    <t>MOTOR #2 TRASLACION SUR -NORTE</t>
  </si>
  <si>
    <t>FMOT10-206</t>
  </si>
  <si>
    <t>3HP/1760RPM</t>
  </si>
  <si>
    <t>REDUCTOR #2  TRASLACION SUR - NORTE</t>
  </si>
  <si>
    <t>FRED10-008</t>
  </si>
  <si>
    <t>3.00HP/23.32R</t>
  </si>
  <si>
    <t>MOTOR CARRO PUENTE GRUA #1</t>
  </si>
  <si>
    <t>FMOT35-015</t>
  </si>
  <si>
    <t>23HP/1220RPM</t>
  </si>
  <si>
    <t>REDUCTOR MOTOR CARRO DE PUENTE GRUA #1</t>
  </si>
  <si>
    <t>FRED35-003</t>
  </si>
  <si>
    <t>MOLINOS</t>
  </si>
  <si>
    <t>23.00HP/52.45R</t>
  </si>
  <si>
    <t>MOTOR CARGA VERTICAL PUENTEGRUA #1</t>
  </si>
  <si>
    <t>4002839-0</t>
  </si>
  <si>
    <t>FMOT35-070</t>
  </si>
  <si>
    <t>TRANFORMADOR #1 TURBOGENERADOR 6</t>
  </si>
  <si>
    <t>FTRA05-004</t>
  </si>
  <si>
    <t>BI</t>
  </si>
  <si>
    <t>TRANSFORMADORES DE COL-TRACOL</t>
  </si>
  <si>
    <t>4000KVA-4160/480V</t>
  </si>
  <si>
    <t>TRANSFORMADORES DE LA SUBESTACION ELECTRICA</t>
  </si>
  <si>
    <t>TRANSFORMADOR 800KVA,3 FASES CON TANQUE EXPANSION, TERMOMETRO INDICADOR DE NIVEL Y TERMORESISTENCIA PROTECCION SUBESTACION EPSA</t>
  </si>
  <si>
    <t>FTRA02-003</t>
  </si>
  <si>
    <t>ABB,34500/480V</t>
  </si>
  <si>
    <t>ABB</t>
  </si>
  <si>
    <t>800KVA-34500/460V</t>
  </si>
  <si>
    <t>FTRA02-004</t>
  </si>
  <si>
    <t>TRANSFORMADOR 2000KVA,3 FASES CON TANQUE EXPANSION, TERMOMETRO INDICADOR DE NIVEL Y TERMORESISTENCIA PROTECCION SUBESTACION EPSA</t>
  </si>
  <si>
    <t>FTRA05-003</t>
  </si>
  <si>
    <t>SIEMENS 34500/480V</t>
  </si>
  <si>
    <t>2000KVA-34500/480V</t>
  </si>
  <si>
    <t>TRANFORMADOR #2 TURBOGENERADOR 6</t>
  </si>
  <si>
    <t>FTRA05-005</t>
  </si>
  <si>
    <t xml:space="preserve">PUENTE GRUA DE LAS CENTRIFUGAS DE MASA SEGUNDA Y TERCERA
</t>
  </si>
  <si>
    <t>4004780-0</t>
  </si>
  <si>
    <t>FGRU02-007</t>
  </si>
  <si>
    <t>CENTRIFUGAS DE SEGUNDA Y TERCERA</t>
  </si>
  <si>
    <t>MOTOR #1 PUENTE GRUA</t>
  </si>
  <si>
    <t>CENTRIFUGAS DE SEGUNDA</t>
  </si>
  <si>
    <t>EMBX83</t>
  </si>
  <si>
    <t>KYTO CORP</t>
  </si>
  <si>
    <t>0.05HP/1725RPM</t>
  </si>
  <si>
    <t>MOTOR #2 PUENTE GRUA</t>
  </si>
  <si>
    <t>FMOT05-224</t>
  </si>
  <si>
    <t>REDUCTOR DE MOTOR #2 PUENTE GRUA</t>
  </si>
  <si>
    <t>FRED10-007</t>
  </si>
  <si>
    <t>SENTRIFUGAS DE SEGUNDA MR 1A 163</t>
  </si>
  <si>
    <t>MR0302</t>
  </si>
  <si>
    <t>3HP/3600RPM</t>
  </si>
  <si>
    <t>REDUCTOR DE MOTOR #4 PUENTE GRUA</t>
  </si>
  <si>
    <t>FRED15-035</t>
  </si>
  <si>
    <t>CENTRIFUGAS DE SEGUNDA ER1A304</t>
  </si>
  <si>
    <t>ER030L</t>
  </si>
  <si>
    <t>4.69HP</t>
  </si>
  <si>
    <t>REDUCTOR MOTOR # 3 PUENTE GRUA</t>
  </si>
  <si>
    <t>FRED15-034</t>
  </si>
  <si>
    <t>CENTRIFUGAS DE SEGUNDA ER1A-604</t>
  </si>
  <si>
    <t>ERO30L</t>
  </si>
  <si>
    <t>4,69HP</t>
  </si>
  <si>
    <t>MOTOR #3 PUENTE GRUA</t>
  </si>
  <si>
    <t>FMOT05-228</t>
  </si>
  <si>
    <t>CECNTRIFUGAS DE SEGUNDA</t>
  </si>
  <si>
    <t>IBBQ</t>
  </si>
  <si>
    <t>MOTOR #4 PUENTE GRUA</t>
  </si>
  <si>
    <t>FMOT05-225</t>
  </si>
  <si>
    <t>MOTOR # 5 PUENTE GRUA</t>
  </si>
  <si>
    <t>FMOT05-227</t>
  </si>
  <si>
    <t>HERRAMIENTA DE FABRICA</t>
  </si>
  <si>
    <t>BOMBA NO 1 DE JUEGO CLARO</t>
  </si>
  <si>
    <t>FVAR60-004</t>
  </si>
  <si>
    <t>YASKAWA150 HP 380/460VOL 3F 50/60HZ</t>
  </si>
  <si>
    <t>150HP/3600RPM</t>
  </si>
  <si>
    <t>VARIADOR BOMBA No 2 DE JUEGO CLARO</t>
  </si>
  <si>
    <t>SIEMENS 150 HP 380/460 VOL 3F 50/60HZ</t>
  </si>
  <si>
    <t>VARIADOR BOMBA No 1 TANQUE TAI</t>
  </si>
  <si>
    <t>FVAR60-006</t>
  </si>
  <si>
    <t>YASKAWA 150 HP 460VOL 3F 60HZ</t>
  </si>
  <si>
    <t>VARIADOR BOMBA #2 TANQUE TAI</t>
  </si>
  <si>
    <t>FVAR60-007</t>
  </si>
  <si>
    <t>VARIADOR BOMBA 1 JUEGO ALCALIZADO</t>
  </si>
  <si>
    <t>FVAR60-008</t>
  </si>
  <si>
    <t>YASKAWA 200 HP 460VOL 3F 60HZ</t>
  </si>
  <si>
    <t>VARIADOR BOMBA #1 AGUA ALIMENTACION CALDERA #3</t>
  </si>
  <si>
    <t>FVAR60-009</t>
  </si>
  <si>
    <t>YASKAWA 250 HP 460VOL 3F 60HZ</t>
  </si>
  <si>
    <t>250HP/3600RPM</t>
  </si>
  <si>
    <t>VARIADOR BOMBA # 2 AGUA ALIMENTACION CALDERA #3</t>
  </si>
  <si>
    <t>FVAR60-010</t>
  </si>
  <si>
    <t>VARIADOR BOMBA # 1 AGUA ALIMENTACION CALDERA #4</t>
  </si>
  <si>
    <t>FVAR60-011</t>
  </si>
  <si>
    <t>VARIADOR BOMBA #2 AGUA ALIMENTACION CALDERA  #4</t>
  </si>
  <si>
    <t>FVAR60-012</t>
  </si>
  <si>
    <t>VARIADOR BOMBA 1 DE MELADURA SIN CLASIFICAR</t>
  </si>
  <si>
    <t>FVAR60-0013</t>
  </si>
  <si>
    <t>BBA MELAD SIN SUL 125 HP 460 VOL3F 60HZ</t>
  </si>
  <si>
    <t>125HP/3600RPM</t>
  </si>
  <si>
    <t>VARIADOR STAND BY DE LAS BOMBAS DE AGUA ALIMENTACION CALDERA #3 Y #4</t>
  </si>
  <si>
    <t>FVAR60-015</t>
  </si>
  <si>
    <t>REPUESTO BBAS AGU 250 HP 460VOL 3F 60HZ</t>
  </si>
  <si>
    <t>BOMBA INYECCION AGUA TACHOS</t>
  </si>
  <si>
    <t>FVAR65-001</t>
  </si>
  <si>
    <t>YASKAWA 500 HP 460VOL 3F 60HZ</t>
  </si>
  <si>
    <t>500HP/60RPM</t>
  </si>
  <si>
    <t>FVAR65-002</t>
  </si>
  <si>
    <t>VARIADOR VENTILADOR DE TIRO INDUCIDO DE LA CALDERA N04</t>
  </si>
  <si>
    <t>FVAR70-002</t>
  </si>
  <si>
    <t>YASKAWA 700 HP 460VOL 3F 60HZ</t>
  </si>
  <si>
    <t>460HP/3600RPM</t>
  </si>
  <si>
    <t>SISTEMA DE CONTROL MOLIENDA</t>
  </si>
  <si>
    <t>4004604-0</t>
  </si>
  <si>
    <t>FSIC01-001</t>
  </si>
  <si>
    <t>SISTEMA DE CONTROL MARCA HONEYWELL</t>
  </si>
  <si>
    <t>PLC</t>
  </si>
  <si>
    <t>AUOCLAVE (Sept.-2015)</t>
  </si>
  <si>
    <t>DSM DE JUGO CLARO</t>
  </si>
  <si>
    <t>4005349-0</t>
  </si>
  <si>
    <t>FDSM01-001</t>
  </si>
  <si>
    <t xml:space="preserve">SISTEM AMONITOREO VIBRACIONES TURBOGENERADIOR  No 6 </t>
  </si>
  <si>
    <t>16000056-1</t>
  </si>
  <si>
    <t>FSIC11-001</t>
  </si>
  <si>
    <t>ALLEN BRADLEY</t>
  </si>
  <si>
    <t>MAQUINA ENVASADORA AZUCAR 500 GRS A 5 KG</t>
  </si>
  <si>
    <t>4004555-0</t>
  </si>
  <si>
    <t>FENS02-005</t>
  </si>
  <si>
    <t>SSA 3000 MAXI</t>
  </si>
  <si>
    <t>SYNERGY PACK</t>
  </si>
  <si>
    <t>100SACOS/HR</t>
  </si>
  <si>
    <t>ENVASADORA 5 GRS- STIC-PACK-FAMILIAR-SP</t>
  </si>
  <si>
    <t>4005389-0</t>
  </si>
  <si>
    <t>FENS02-004</t>
  </si>
  <si>
    <t>1000STIC-PACK/HR</t>
  </si>
  <si>
    <t>DISOLUTOR DE AZUCAR PARA 250 QQ/HR</t>
  </si>
  <si>
    <t>4005392-0</t>
  </si>
  <si>
    <t>FDST01-001</t>
  </si>
  <si>
    <t>DISUELVE  250 QQ/HR DE AZÚCAR</t>
  </si>
  <si>
    <t>250QQ/HR</t>
  </si>
  <si>
    <t>LAVADOR GASES TORRE SULFITACION MELADURA</t>
  </si>
  <si>
    <t>4004705-8</t>
  </si>
  <si>
    <t>FLAV03-001</t>
  </si>
  <si>
    <t>AEROMIX</t>
  </si>
  <si>
    <t>COIN</t>
  </si>
  <si>
    <t>MOTOR ELECTRICO DE 450 HP (MOTOR DE REPUESTO BOMBA RECIRCULACION DE 450 HP)</t>
  </si>
  <si>
    <t>4004841-5</t>
  </si>
  <si>
    <t>FMOT65-017</t>
  </si>
  <si>
    <t>450HO/892RPM</t>
  </si>
  <si>
    <t>SECADOR DE AIRE KAESER</t>
  </si>
  <si>
    <t>4005458-0</t>
  </si>
  <si>
    <t>FSEC03-003</t>
  </si>
  <si>
    <t>TG301</t>
  </si>
  <si>
    <t>1000 SCFM</t>
  </si>
  <si>
    <t>EQUIPOS NUEVOS A INCLUIR EN LA POLIZA DE SEGUROS</t>
  </si>
  <si>
    <t xml:space="preserve">CONDUCTOR SINFÍN No 3 DE ZUCAR SECA </t>
  </si>
  <si>
    <t>4005689-0</t>
  </si>
  <si>
    <t>FCON06-034</t>
  </si>
  <si>
    <t>TIPO SIN FIN</t>
  </si>
  <si>
    <t>MOVISTAN</t>
  </si>
  <si>
    <t>30 TON/HR</t>
  </si>
  <si>
    <t>CONDUCTOR SINFÍN No 2 DE ZUCAR SECA</t>
  </si>
  <si>
    <t>4005690-0</t>
  </si>
  <si>
    <t>FCON06-035</t>
  </si>
  <si>
    <t>BOMBA PARA AGUA DE RECHAZO</t>
  </si>
  <si>
    <t>4004845-21</t>
  </si>
  <si>
    <t>FBOM01-207</t>
  </si>
  <si>
    <t xml:space="preserve">SULZER </t>
  </si>
  <si>
    <t>6164 GPM</t>
  </si>
  <si>
    <t>MOTOR BOMBA PARA AGUA DE RECHAZO</t>
  </si>
  <si>
    <t>4004845-22</t>
  </si>
  <si>
    <t>FMOT60-058</t>
  </si>
  <si>
    <t xml:space="preserve"> 150 HP</t>
  </si>
  <si>
    <t>TOTAL AVALÚO EQUIPO DE FÁBRICA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</si>
</sst>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64" formatCode="_-\$* #,##0.00_-;&quot;-$&quot;* #,##0.00_-;_-\$* \-??_-;_-@_-"/>
    <numFmt numFmtId="165" formatCode="_-\$* #,##0_-;&quot;-$&quot;* #,##0_-;_-\$* \-??_-;_-@_-"/>
    <numFmt numFmtId="166" formatCode="#,##0_ ;\-#,##0\ "/>
  </numFmts>
  <fonts count="14" x14ac:knownFonts="1"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Tahoma"/>
      <family val="2"/>
      <charset val="1"/>
    </font>
    <font>
      <b/>
      <sz val="9"/>
      <color indexed="9"/>
      <name val="Tahoma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164" fontId="2" fillId="0" borderId="0"/>
  </cellStyleXfs>
  <cellXfs count="118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Fill="1"/>
    <xf numFmtId="3" fontId="4" fillId="0" borderId="0" xfId="0" applyNumberFormat="1" applyFont="1" applyBorder="1" applyAlignment="1">
      <alignment horizontal="right" vertical="center"/>
    </xf>
    <xf numFmtId="0" fontId="5" fillId="0" borderId="0" xfId="0" applyFont="1" applyFill="1"/>
    <xf numFmtId="3" fontId="3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top" wrapText="1"/>
    </xf>
    <xf numFmtId="165" fontId="7" fillId="3" borderId="6" xfId="2" applyNumberFormat="1" applyFont="1" applyFill="1" applyBorder="1" applyAlignment="1" applyProtection="1">
      <alignment vertical="top"/>
    </xf>
    <xf numFmtId="165" fontId="7" fillId="0" borderId="6" xfId="2" applyNumberFormat="1" applyFont="1" applyFill="1" applyBorder="1" applyAlignment="1" applyProtection="1">
      <alignment horizontal="center" vertical="center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165" fontId="7" fillId="0" borderId="5" xfId="2" applyNumberFormat="1" applyFont="1" applyFill="1" applyBorder="1" applyAlignment="1" applyProtection="1">
      <alignment vertical="top"/>
    </xf>
    <xf numFmtId="3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7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 wrapText="1"/>
    </xf>
    <xf numFmtId="165" fontId="7" fillId="3" borderId="5" xfId="2" applyNumberFormat="1" applyFont="1" applyFill="1" applyBorder="1" applyAlignment="1" applyProtection="1">
      <alignment vertical="top"/>
    </xf>
    <xf numFmtId="165" fontId="7" fillId="0" borderId="5" xfId="2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top" wrapText="1"/>
    </xf>
    <xf numFmtId="165" fontId="3" fillId="0" borderId="5" xfId="2" applyNumberFormat="1" applyFont="1" applyFill="1" applyBorder="1" applyAlignment="1" applyProtection="1">
      <alignment vertical="top"/>
    </xf>
    <xf numFmtId="0" fontId="3" fillId="4" borderId="5" xfId="0" applyFont="1" applyFill="1" applyBorder="1" applyAlignment="1">
      <alignment horizontal="center" vertical="center"/>
    </xf>
    <xf numFmtId="0" fontId="3" fillId="0" borderId="5" xfId="0" applyFont="1" applyFill="1" applyBorder="1"/>
    <xf numFmtId="49" fontId="5" fillId="0" borderId="5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top"/>
    </xf>
    <xf numFmtId="11" fontId="3" fillId="0" borderId="5" xfId="0" applyNumberFormat="1" applyFont="1" applyBorder="1" applyAlignment="1">
      <alignment horizontal="center" vertical="center" wrapText="1"/>
    </xf>
    <xf numFmtId="11" fontId="3" fillId="0" borderId="5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41" fontId="3" fillId="0" borderId="5" xfId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vertical="top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166" fontId="9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166" fontId="9" fillId="0" borderId="10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166" fontId="9" fillId="0" borderId="12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166" fontId="9" fillId="0" borderId="13" xfId="0" applyNumberFormat="1" applyFont="1" applyBorder="1" applyAlignment="1">
      <alignment vertical="center"/>
    </xf>
    <xf numFmtId="0" fontId="11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3" fontId="11" fillId="0" borderId="5" xfId="0" applyNumberFormat="1" applyFont="1" applyFill="1" applyBorder="1"/>
    <xf numFmtId="0" fontId="11" fillId="0" borderId="16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top" wrapText="1"/>
    </xf>
    <xf numFmtId="3" fontId="11" fillId="0" borderId="15" xfId="0" applyNumberFormat="1" applyFont="1" applyFill="1" applyBorder="1"/>
    <xf numFmtId="0" fontId="1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center" vertical="center"/>
    </xf>
    <xf numFmtId="165" fontId="11" fillId="6" borderId="2" xfId="0" applyNumberFormat="1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top"/>
    </xf>
    <xf numFmtId="0" fontId="3" fillId="7" borderId="5" xfId="0" applyFont="1" applyFill="1" applyBorder="1" applyAlignment="1">
      <alignment horizontal="center" vertical="top" wrapText="1"/>
    </xf>
    <xf numFmtId="165" fontId="7" fillId="7" borderId="5" xfId="2" applyNumberFormat="1" applyFont="1" applyFill="1" applyBorder="1" applyAlignment="1" applyProtection="1">
      <alignment vertical="top"/>
    </xf>
    <xf numFmtId="165" fontId="7" fillId="7" borderId="5" xfId="2" applyNumberFormat="1" applyFont="1" applyFill="1" applyBorder="1" applyAlignment="1" applyProtection="1">
      <alignment horizontal="center" vertical="center"/>
    </xf>
    <xf numFmtId="0" fontId="3" fillId="7" borderId="0" xfId="0" applyFont="1" applyFill="1"/>
    <xf numFmtId="0" fontId="5" fillId="7" borderId="0" xfId="0" applyFont="1" applyFill="1"/>
    <xf numFmtId="165" fontId="3" fillId="7" borderId="0" xfId="0" applyNumberFormat="1" applyFont="1" applyFill="1"/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My%20Documents\IPSAPROYECTOS\Proyecciones%20alcohol\ModeloFinancieroago2003_orig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ción LMC"/>
      <sheetName val="Aux-Macros"/>
      <sheetName val="Resumen"/>
      <sheetName val="Anexo 1 Parámetros"/>
      <sheetName val="Anexo 2 Cálculos Costos"/>
      <sheetName val="Anexo 3 Crédito"/>
      <sheetName val="Anexo 4 Estado Resultados"/>
      <sheetName val="Anexo 5 Balance Gral"/>
      <sheetName val="Anexo 6 Flujo"/>
      <sheetName val="Anexo 7 Inversiones"/>
      <sheetName val="Var Cambio"/>
    </sheetNames>
    <sheetDataSet>
      <sheetData sheetId="0"/>
      <sheetData sheetId="1">
        <row r="1">
          <cell r="B1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3:II819"/>
  <sheetViews>
    <sheetView showGridLines="0" tabSelected="1" topLeftCell="I602" zoomScaleNormal="100" workbookViewId="0">
      <selection activeCell="R623" sqref="R623"/>
    </sheetView>
  </sheetViews>
  <sheetFormatPr baseColWidth="10" defaultColWidth="10.5703125" defaultRowHeight="14.25" x14ac:dyDescent="0.2"/>
  <cols>
    <col min="1" max="1" width="11.140625" style="1" customWidth="1"/>
    <col min="2" max="2" width="61.7109375" style="2" customWidth="1"/>
    <col min="3" max="3" width="15.7109375" style="3" customWidth="1"/>
    <col min="4" max="4" width="19" style="3" customWidth="1"/>
    <col min="5" max="5" width="13.42578125" style="4" customWidth="1"/>
    <col min="6" max="6" width="26.28515625" style="1" customWidth="1"/>
    <col min="7" max="7" width="18" style="1" customWidth="1"/>
    <col min="8" max="8" width="17" style="1" customWidth="1"/>
    <col min="9" max="9" width="22.140625" style="1" customWidth="1"/>
    <col min="10" max="10" width="27.5703125" style="1" customWidth="1"/>
    <col min="11" max="11" width="11.42578125" style="5" customWidth="1"/>
    <col min="12" max="12" width="18.140625" style="5" customWidth="1"/>
    <col min="13" max="13" width="26.5703125" style="6" hidden="1" customWidth="1"/>
    <col min="14" max="14" width="25.85546875" style="6" customWidth="1"/>
    <col min="15" max="15" width="29.140625" style="9" customWidth="1"/>
    <col min="16" max="17" width="10.5703125" style="6"/>
    <col min="18" max="18" width="16.28515625" style="6" customWidth="1"/>
    <col min="19" max="241" width="10.5703125" style="6"/>
    <col min="242" max="254" width="10.5703125" style="8"/>
    <col min="255" max="255" width="18.42578125" style="8" customWidth="1"/>
    <col min="256" max="256" width="41.140625" style="8" customWidth="1"/>
    <col min="257" max="257" width="14.28515625" style="8" customWidth="1"/>
    <col min="258" max="258" width="16.42578125" style="8" customWidth="1"/>
    <col min="259" max="259" width="11" style="8" customWidth="1"/>
    <col min="260" max="260" width="28.5703125" style="8" customWidth="1"/>
    <col min="261" max="261" width="17.42578125" style="8" customWidth="1"/>
    <col min="262" max="263" width="21.28515625" style="8" customWidth="1"/>
    <col min="264" max="264" width="24.5703125" style="8" customWidth="1"/>
    <col min="265" max="265" width="9.140625" style="8" customWidth="1"/>
    <col min="266" max="266" width="5.42578125" style="8" customWidth="1"/>
    <col min="267" max="267" width="21.140625" style="8" customWidth="1"/>
    <col min="268" max="268" width="21.28515625" style="8" customWidth="1"/>
    <col min="269" max="510" width="10.5703125" style="8"/>
    <col min="511" max="511" width="18.42578125" style="8" customWidth="1"/>
    <col min="512" max="512" width="41.140625" style="8" customWidth="1"/>
    <col min="513" max="513" width="14.28515625" style="8" customWidth="1"/>
    <col min="514" max="514" width="16.42578125" style="8" customWidth="1"/>
    <col min="515" max="515" width="11" style="8" customWidth="1"/>
    <col min="516" max="516" width="28.5703125" style="8" customWidth="1"/>
    <col min="517" max="517" width="17.42578125" style="8" customWidth="1"/>
    <col min="518" max="519" width="21.28515625" style="8" customWidth="1"/>
    <col min="520" max="520" width="24.5703125" style="8" customWidth="1"/>
    <col min="521" max="521" width="9.140625" style="8" customWidth="1"/>
    <col min="522" max="522" width="5.42578125" style="8" customWidth="1"/>
    <col min="523" max="523" width="21.140625" style="8" customWidth="1"/>
    <col min="524" max="524" width="21.28515625" style="8" customWidth="1"/>
    <col min="525" max="766" width="10.5703125" style="8"/>
    <col min="767" max="767" width="18.42578125" style="8" customWidth="1"/>
    <col min="768" max="768" width="41.140625" style="8" customWidth="1"/>
    <col min="769" max="769" width="14.28515625" style="8" customWidth="1"/>
    <col min="770" max="770" width="16.42578125" style="8" customWidth="1"/>
    <col min="771" max="771" width="11" style="8" customWidth="1"/>
    <col min="772" max="772" width="28.5703125" style="8" customWidth="1"/>
    <col min="773" max="773" width="17.42578125" style="8" customWidth="1"/>
    <col min="774" max="775" width="21.28515625" style="8" customWidth="1"/>
    <col min="776" max="776" width="24.5703125" style="8" customWidth="1"/>
    <col min="777" max="777" width="9.140625" style="8" customWidth="1"/>
    <col min="778" max="778" width="5.42578125" style="8" customWidth="1"/>
    <col min="779" max="779" width="21.140625" style="8" customWidth="1"/>
    <col min="780" max="780" width="21.28515625" style="8" customWidth="1"/>
    <col min="781" max="1022" width="10.5703125" style="8"/>
    <col min="1023" max="1023" width="18.42578125" style="8" customWidth="1"/>
    <col min="1024" max="1024" width="41.140625" style="8" customWidth="1"/>
    <col min="1025" max="1025" width="14.28515625" style="8" customWidth="1"/>
    <col min="1026" max="1026" width="16.42578125" style="8" customWidth="1"/>
    <col min="1027" max="1027" width="11" style="8" customWidth="1"/>
    <col min="1028" max="1028" width="28.5703125" style="8" customWidth="1"/>
    <col min="1029" max="1029" width="17.42578125" style="8" customWidth="1"/>
    <col min="1030" max="1031" width="21.28515625" style="8" customWidth="1"/>
    <col min="1032" max="1032" width="24.5703125" style="8" customWidth="1"/>
    <col min="1033" max="1033" width="9.140625" style="8" customWidth="1"/>
    <col min="1034" max="1034" width="5.42578125" style="8" customWidth="1"/>
    <col min="1035" max="1035" width="21.140625" style="8" customWidth="1"/>
    <col min="1036" max="1036" width="21.28515625" style="8" customWidth="1"/>
    <col min="1037" max="1278" width="10.5703125" style="8"/>
    <col min="1279" max="1279" width="18.42578125" style="8" customWidth="1"/>
    <col min="1280" max="1280" width="41.140625" style="8" customWidth="1"/>
    <col min="1281" max="1281" width="14.28515625" style="8" customWidth="1"/>
    <col min="1282" max="1282" width="16.42578125" style="8" customWidth="1"/>
    <col min="1283" max="1283" width="11" style="8" customWidth="1"/>
    <col min="1284" max="1284" width="28.5703125" style="8" customWidth="1"/>
    <col min="1285" max="1285" width="17.42578125" style="8" customWidth="1"/>
    <col min="1286" max="1287" width="21.28515625" style="8" customWidth="1"/>
    <col min="1288" max="1288" width="24.5703125" style="8" customWidth="1"/>
    <col min="1289" max="1289" width="9.140625" style="8" customWidth="1"/>
    <col min="1290" max="1290" width="5.42578125" style="8" customWidth="1"/>
    <col min="1291" max="1291" width="21.140625" style="8" customWidth="1"/>
    <col min="1292" max="1292" width="21.28515625" style="8" customWidth="1"/>
    <col min="1293" max="1534" width="10.5703125" style="8"/>
    <col min="1535" max="1535" width="18.42578125" style="8" customWidth="1"/>
    <col min="1536" max="1536" width="41.140625" style="8" customWidth="1"/>
    <col min="1537" max="1537" width="14.28515625" style="8" customWidth="1"/>
    <col min="1538" max="1538" width="16.42578125" style="8" customWidth="1"/>
    <col min="1539" max="1539" width="11" style="8" customWidth="1"/>
    <col min="1540" max="1540" width="28.5703125" style="8" customWidth="1"/>
    <col min="1541" max="1541" width="17.42578125" style="8" customWidth="1"/>
    <col min="1542" max="1543" width="21.28515625" style="8" customWidth="1"/>
    <col min="1544" max="1544" width="24.5703125" style="8" customWidth="1"/>
    <col min="1545" max="1545" width="9.140625" style="8" customWidth="1"/>
    <col min="1546" max="1546" width="5.42578125" style="8" customWidth="1"/>
    <col min="1547" max="1547" width="21.140625" style="8" customWidth="1"/>
    <col min="1548" max="1548" width="21.28515625" style="8" customWidth="1"/>
    <col min="1549" max="1790" width="10.5703125" style="8"/>
    <col min="1791" max="1791" width="18.42578125" style="8" customWidth="1"/>
    <col min="1792" max="1792" width="41.140625" style="8" customWidth="1"/>
    <col min="1793" max="1793" width="14.28515625" style="8" customWidth="1"/>
    <col min="1794" max="1794" width="16.42578125" style="8" customWidth="1"/>
    <col min="1795" max="1795" width="11" style="8" customWidth="1"/>
    <col min="1796" max="1796" width="28.5703125" style="8" customWidth="1"/>
    <col min="1797" max="1797" width="17.42578125" style="8" customWidth="1"/>
    <col min="1798" max="1799" width="21.28515625" style="8" customWidth="1"/>
    <col min="1800" max="1800" width="24.5703125" style="8" customWidth="1"/>
    <col min="1801" max="1801" width="9.140625" style="8" customWidth="1"/>
    <col min="1802" max="1802" width="5.42578125" style="8" customWidth="1"/>
    <col min="1803" max="1803" width="21.140625" style="8" customWidth="1"/>
    <col min="1804" max="1804" width="21.28515625" style="8" customWidth="1"/>
    <col min="1805" max="2046" width="10.5703125" style="8"/>
    <col min="2047" max="2047" width="18.42578125" style="8" customWidth="1"/>
    <col min="2048" max="2048" width="41.140625" style="8" customWidth="1"/>
    <col min="2049" max="2049" width="14.28515625" style="8" customWidth="1"/>
    <col min="2050" max="2050" width="16.42578125" style="8" customWidth="1"/>
    <col min="2051" max="2051" width="11" style="8" customWidth="1"/>
    <col min="2052" max="2052" width="28.5703125" style="8" customWidth="1"/>
    <col min="2053" max="2053" width="17.42578125" style="8" customWidth="1"/>
    <col min="2054" max="2055" width="21.28515625" style="8" customWidth="1"/>
    <col min="2056" max="2056" width="24.5703125" style="8" customWidth="1"/>
    <col min="2057" max="2057" width="9.140625" style="8" customWidth="1"/>
    <col min="2058" max="2058" width="5.42578125" style="8" customWidth="1"/>
    <col min="2059" max="2059" width="21.140625" style="8" customWidth="1"/>
    <col min="2060" max="2060" width="21.28515625" style="8" customWidth="1"/>
    <col min="2061" max="2302" width="10.5703125" style="8"/>
    <col min="2303" max="2303" width="18.42578125" style="8" customWidth="1"/>
    <col min="2304" max="2304" width="41.140625" style="8" customWidth="1"/>
    <col min="2305" max="2305" width="14.28515625" style="8" customWidth="1"/>
    <col min="2306" max="2306" width="16.42578125" style="8" customWidth="1"/>
    <col min="2307" max="2307" width="11" style="8" customWidth="1"/>
    <col min="2308" max="2308" width="28.5703125" style="8" customWidth="1"/>
    <col min="2309" max="2309" width="17.42578125" style="8" customWidth="1"/>
    <col min="2310" max="2311" width="21.28515625" style="8" customWidth="1"/>
    <col min="2312" max="2312" width="24.5703125" style="8" customWidth="1"/>
    <col min="2313" max="2313" width="9.140625" style="8" customWidth="1"/>
    <col min="2314" max="2314" width="5.42578125" style="8" customWidth="1"/>
    <col min="2315" max="2315" width="21.140625" style="8" customWidth="1"/>
    <col min="2316" max="2316" width="21.28515625" style="8" customWidth="1"/>
    <col min="2317" max="2558" width="10.5703125" style="8"/>
    <col min="2559" max="2559" width="18.42578125" style="8" customWidth="1"/>
    <col min="2560" max="2560" width="41.140625" style="8" customWidth="1"/>
    <col min="2561" max="2561" width="14.28515625" style="8" customWidth="1"/>
    <col min="2562" max="2562" width="16.42578125" style="8" customWidth="1"/>
    <col min="2563" max="2563" width="11" style="8" customWidth="1"/>
    <col min="2564" max="2564" width="28.5703125" style="8" customWidth="1"/>
    <col min="2565" max="2565" width="17.42578125" style="8" customWidth="1"/>
    <col min="2566" max="2567" width="21.28515625" style="8" customWidth="1"/>
    <col min="2568" max="2568" width="24.5703125" style="8" customWidth="1"/>
    <col min="2569" max="2569" width="9.140625" style="8" customWidth="1"/>
    <col min="2570" max="2570" width="5.42578125" style="8" customWidth="1"/>
    <col min="2571" max="2571" width="21.140625" style="8" customWidth="1"/>
    <col min="2572" max="2572" width="21.28515625" style="8" customWidth="1"/>
    <col min="2573" max="2814" width="10.5703125" style="8"/>
    <col min="2815" max="2815" width="18.42578125" style="8" customWidth="1"/>
    <col min="2816" max="2816" width="41.140625" style="8" customWidth="1"/>
    <col min="2817" max="2817" width="14.28515625" style="8" customWidth="1"/>
    <col min="2818" max="2818" width="16.42578125" style="8" customWidth="1"/>
    <col min="2819" max="2819" width="11" style="8" customWidth="1"/>
    <col min="2820" max="2820" width="28.5703125" style="8" customWidth="1"/>
    <col min="2821" max="2821" width="17.42578125" style="8" customWidth="1"/>
    <col min="2822" max="2823" width="21.28515625" style="8" customWidth="1"/>
    <col min="2824" max="2824" width="24.5703125" style="8" customWidth="1"/>
    <col min="2825" max="2825" width="9.140625" style="8" customWidth="1"/>
    <col min="2826" max="2826" width="5.42578125" style="8" customWidth="1"/>
    <col min="2827" max="2827" width="21.140625" style="8" customWidth="1"/>
    <col min="2828" max="2828" width="21.28515625" style="8" customWidth="1"/>
    <col min="2829" max="3070" width="10.5703125" style="8"/>
    <col min="3071" max="3071" width="18.42578125" style="8" customWidth="1"/>
    <col min="3072" max="3072" width="41.140625" style="8" customWidth="1"/>
    <col min="3073" max="3073" width="14.28515625" style="8" customWidth="1"/>
    <col min="3074" max="3074" width="16.42578125" style="8" customWidth="1"/>
    <col min="3075" max="3075" width="11" style="8" customWidth="1"/>
    <col min="3076" max="3076" width="28.5703125" style="8" customWidth="1"/>
    <col min="3077" max="3077" width="17.42578125" style="8" customWidth="1"/>
    <col min="3078" max="3079" width="21.28515625" style="8" customWidth="1"/>
    <col min="3080" max="3080" width="24.5703125" style="8" customWidth="1"/>
    <col min="3081" max="3081" width="9.140625" style="8" customWidth="1"/>
    <col min="3082" max="3082" width="5.42578125" style="8" customWidth="1"/>
    <col min="3083" max="3083" width="21.140625" style="8" customWidth="1"/>
    <col min="3084" max="3084" width="21.28515625" style="8" customWidth="1"/>
    <col min="3085" max="3326" width="10.5703125" style="8"/>
    <col min="3327" max="3327" width="18.42578125" style="8" customWidth="1"/>
    <col min="3328" max="3328" width="41.140625" style="8" customWidth="1"/>
    <col min="3329" max="3329" width="14.28515625" style="8" customWidth="1"/>
    <col min="3330" max="3330" width="16.42578125" style="8" customWidth="1"/>
    <col min="3331" max="3331" width="11" style="8" customWidth="1"/>
    <col min="3332" max="3332" width="28.5703125" style="8" customWidth="1"/>
    <col min="3333" max="3333" width="17.42578125" style="8" customWidth="1"/>
    <col min="3334" max="3335" width="21.28515625" style="8" customWidth="1"/>
    <col min="3336" max="3336" width="24.5703125" style="8" customWidth="1"/>
    <col min="3337" max="3337" width="9.140625" style="8" customWidth="1"/>
    <col min="3338" max="3338" width="5.42578125" style="8" customWidth="1"/>
    <col min="3339" max="3339" width="21.140625" style="8" customWidth="1"/>
    <col min="3340" max="3340" width="21.28515625" style="8" customWidth="1"/>
    <col min="3341" max="3582" width="10.5703125" style="8"/>
    <col min="3583" max="3583" width="18.42578125" style="8" customWidth="1"/>
    <col min="3584" max="3584" width="41.140625" style="8" customWidth="1"/>
    <col min="3585" max="3585" width="14.28515625" style="8" customWidth="1"/>
    <col min="3586" max="3586" width="16.42578125" style="8" customWidth="1"/>
    <col min="3587" max="3587" width="11" style="8" customWidth="1"/>
    <col min="3588" max="3588" width="28.5703125" style="8" customWidth="1"/>
    <col min="3589" max="3589" width="17.42578125" style="8" customWidth="1"/>
    <col min="3590" max="3591" width="21.28515625" style="8" customWidth="1"/>
    <col min="3592" max="3592" width="24.5703125" style="8" customWidth="1"/>
    <col min="3593" max="3593" width="9.140625" style="8" customWidth="1"/>
    <col min="3594" max="3594" width="5.42578125" style="8" customWidth="1"/>
    <col min="3595" max="3595" width="21.140625" style="8" customWidth="1"/>
    <col min="3596" max="3596" width="21.28515625" style="8" customWidth="1"/>
    <col min="3597" max="3838" width="10.5703125" style="8"/>
    <col min="3839" max="3839" width="18.42578125" style="8" customWidth="1"/>
    <col min="3840" max="3840" width="41.140625" style="8" customWidth="1"/>
    <col min="3841" max="3841" width="14.28515625" style="8" customWidth="1"/>
    <col min="3842" max="3842" width="16.42578125" style="8" customWidth="1"/>
    <col min="3843" max="3843" width="11" style="8" customWidth="1"/>
    <col min="3844" max="3844" width="28.5703125" style="8" customWidth="1"/>
    <col min="3845" max="3845" width="17.42578125" style="8" customWidth="1"/>
    <col min="3846" max="3847" width="21.28515625" style="8" customWidth="1"/>
    <col min="3848" max="3848" width="24.5703125" style="8" customWidth="1"/>
    <col min="3849" max="3849" width="9.140625" style="8" customWidth="1"/>
    <col min="3850" max="3850" width="5.42578125" style="8" customWidth="1"/>
    <col min="3851" max="3851" width="21.140625" style="8" customWidth="1"/>
    <col min="3852" max="3852" width="21.28515625" style="8" customWidth="1"/>
    <col min="3853" max="4094" width="10.5703125" style="8"/>
    <col min="4095" max="4095" width="18.42578125" style="8" customWidth="1"/>
    <col min="4096" max="4096" width="41.140625" style="8" customWidth="1"/>
    <col min="4097" max="4097" width="14.28515625" style="8" customWidth="1"/>
    <col min="4098" max="4098" width="16.42578125" style="8" customWidth="1"/>
    <col min="4099" max="4099" width="11" style="8" customWidth="1"/>
    <col min="4100" max="4100" width="28.5703125" style="8" customWidth="1"/>
    <col min="4101" max="4101" width="17.42578125" style="8" customWidth="1"/>
    <col min="4102" max="4103" width="21.28515625" style="8" customWidth="1"/>
    <col min="4104" max="4104" width="24.5703125" style="8" customWidth="1"/>
    <col min="4105" max="4105" width="9.140625" style="8" customWidth="1"/>
    <col min="4106" max="4106" width="5.42578125" style="8" customWidth="1"/>
    <col min="4107" max="4107" width="21.140625" style="8" customWidth="1"/>
    <col min="4108" max="4108" width="21.28515625" style="8" customWidth="1"/>
    <col min="4109" max="4350" width="10.5703125" style="8"/>
    <col min="4351" max="4351" width="18.42578125" style="8" customWidth="1"/>
    <col min="4352" max="4352" width="41.140625" style="8" customWidth="1"/>
    <col min="4353" max="4353" width="14.28515625" style="8" customWidth="1"/>
    <col min="4354" max="4354" width="16.42578125" style="8" customWidth="1"/>
    <col min="4355" max="4355" width="11" style="8" customWidth="1"/>
    <col min="4356" max="4356" width="28.5703125" style="8" customWidth="1"/>
    <col min="4357" max="4357" width="17.42578125" style="8" customWidth="1"/>
    <col min="4358" max="4359" width="21.28515625" style="8" customWidth="1"/>
    <col min="4360" max="4360" width="24.5703125" style="8" customWidth="1"/>
    <col min="4361" max="4361" width="9.140625" style="8" customWidth="1"/>
    <col min="4362" max="4362" width="5.42578125" style="8" customWidth="1"/>
    <col min="4363" max="4363" width="21.140625" style="8" customWidth="1"/>
    <col min="4364" max="4364" width="21.28515625" style="8" customWidth="1"/>
    <col min="4365" max="4606" width="10.5703125" style="8"/>
    <col min="4607" max="4607" width="18.42578125" style="8" customWidth="1"/>
    <col min="4608" max="4608" width="41.140625" style="8" customWidth="1"/>
    <col min="4609" max="4609" width="14.28515625" style="8" customWidth="1"/>
    <col min="4610" max="4610" width="16.42578125" style="8" customWidth="1"/>
    <col min="4611" max="4611" width="11" style="8" customWidth="1"/>
    <col min="4612" max="4612" width="28.5703125" style="8" customWidth="1"/>
    <col min="4613" max="4613" width="17.42578125" style="8" customWidth="1"/>
    <col min="4614" max="4615" width="21.28515625" style="8" customWidth="1"/>
    <col min="4616" max="4616" width="24.5703125" style="8" customWidth="1"/>
    <col min="4617" max="4617" width="9.140625" style="8" customWidth="1"/>
    <col min="4618" max="4618" width="5.42578125" style="8" customWidth="1"/>
    <col min="4619" max="4619" width="21.140625" style="8" customWidth="1"/>
    <col min="4620" max="4620" width="21.28515625" style="8" customWidth="1"/>
    <col min="4621" max="4862" width="10.5703125" style="8"/>
    <col min="4863" max="4863" width="18.42578125" style="8" customWidth="1"/>
    <col min="4864" max="4864" width="41.140625" style="8" customWidth="1"/>
    <col min="4865" max="4865" width="14.28515625" style="8" customWidth="1"/>
    <col min="4866" max="4866" width="16.42578125" style="8" customWidth="1"/>
    <col min="4867" max="4867" width="11" style="8" customWidth="1"/>
    <col min="4868" max="4868" width="28.5703125" style="8" customWidth="1"/>
    <col min="4869" max="4869" width="17.42578125" style="8" customWidth="1"/>
    <col min="4870" max="4871" width="21.28515625" style="8" customWidth="1"/>
    <col min="4872" max="4872" width="24.5703125" style="8" customWidth="1"/>
    <col min="4873" max="4873" width="9.140625" style="8" customWidth="1"/>
    <col min="4874" max="4874" width="5.42578125" style="8" customWidth="1"/>
    <col min="4875" max="4875" width="21.140625" style="8" customWidth="1"/>
    <col min="4876" max="4876" width="21.28515625" style="8" customWidth="1"/>
    <col min="4877" max="5118" width="10.5703125" style="8"/>
    <col min="5119" max="5119" width="18.42578125" style="8" customWidth="1"/>
    <col min="5120" max="5120" width="41.140625" style="8" customWidth="1"/>
    <col min="5121" max="5121" width="14.28515625" style="8" customWidth="1"/>
    <col min="5122" max="5122" width="16.42578125" style="8" customWidth="1"/>
    <col min="5123" max="5123" width="11" style="8" customWidth="1"/>
    <col min="5124" max="5124" width="28.5703125" style="8" customWidth="1"/>
    <col min="5125" max="5125" width="17.42578125" style="8" customWidth="1"/>
    <col min="5126" max="5127" width="21.28515625" style="8" customWidth="1"/>
    <col min="5128" max="5128" width="24.5703125" style="8" customWidth="1"/>
    <col min="5129" max="5129" width="9.140625" style="8" customWidth="1"/>
    <col min="5130" max="5130" width="5.42578125" style="8" customWidth="1"/>
    <col min="5131" max="5131" width="21.140625" style="8" customWidth="1"/>
    <col min="5132" max="5132" width="21.28515625" style="8" customWidth="1"/>
    <col min="5133" max="5374" width="10.5703125" style="8"/>
    <col min="5375" max="5375" width="18.42578125" style="8" customWidth="1"/>
    <col min="5376" max="5376" width="41.140625" style="8" customWidth="1"/>
    <col min="5377" max="5377" width="14.28515625" style="8" customWidth="1"/>
    <col min="5378" max="5378" width="16.42578125" style="8" customWidth="1"/>
    <col min="5379" max="5379" width="11" style="8" customWidth="1"/>
    <col min="5380" max="5380" width="28.5703125" style="8" customWidth="1"/>
    <col min="5381" max="5381" width="17.42578125" style="8" customWidth="1"/>
    <col min="5382" max="5383" width="21.28515625" style="8" customWidth="1"/>
    <col min="5384" max="5384" width="24.5703125" style="8" customWidth="1"/>
    <col min="5385" max="5385" width="9.140625" style="8" customWidth="1"/>
    <col min="5386" max="5386" width="5.42578125" style="8" customWidth="1"/>
    <col min="5387" max="5387" width="21.140625" style="8" customWidth="1"/>
    <col min="5388" max="5388" width="21.28515625" style="8" customWidth="1"/>
    <col min="5389" max="5630" width="10.5703125" style="8"/>
    <col min="5631" max="5631" width="18.42578125" style="8" customWidth="1"/>
    <col min="5632" max="5632" width="41.140625" style="8" customWidth="1"/>
    <col min="5633" max="5633" width="14.28515625" style="8" customWidth="1"/>
    <col min="5634" max="5634" width="16.42578125" style="8" customWidth="1"/>
    <col min="5635" max="5635" width="11" style="8" customWidth="1"/>
    <col min="5636" max="5636" width="28.5703125" style="8" customWidth="1"/>
    <col min="5637" max="5637" width="17.42578125" style="8" customWidth="1"/>
    <col min="5638" max="5639" width="21.28515625" style="8" customWidth="1"/>
    <col min="5640" max="5640" width="24.5703125" style="8" customWidth="1"/>
    <col min="5641" max="5641" width="9.140625" style="8" customWidth="1"/>
    <col min="5642" max="5642" width="5.42578125" style="8" customWidth="1"/>
    <col min="5643" max="5643" width="21.140625" style="8" customWidth="1"/>
    <col min="5644" max="5644" width="21.28515625" style="8" customWidth="1"/>
    <col min="5645" max="5886" width="10.5703125" style="8"/>
    <col min="5887" max="5887" width="18.42578125" style="8" customWidth="1"/>
    <col min="5888" max="5888" width="41.140625" style="8" customWidth="1"/>
    <col min="5889" max="5889" width="14.28515625" style="8" customWidth="1"/>
    <col min="5890" max="5890" width="16.42578125" style="8" customWidth="1"/>
    <col min="5891" max="5891" width="11" style="8" customWidth="1"/>
    <col min="5892" max="5892" width="28.5703125" style="8" customWidth="1"/>
    <col min="5893" max="5893" width="17.42578125" style="8" customWidth="1"/>
    <col min="5894" max="5895" width="21.28515625" style="8" customWidth="1"/>
    <col min="5896" max="5896" width="24.5703125" style="8" customWidth="1"/>
    <col min="5897" max="5897" width="9.140625" style="8" customWidth="1"/>
    <col min="5898" max="5898" width="5.42578125" style="8" customWidth="1"/>
    <col min="5899" max="5899" width="21.140625" style="8" customWidth="1"/>
    <col min="5900" max="5900" width="21.28515625" style="8" customWidth="1"/>
    <col min="5901" max="6142" width="10.5703125" style="8"/>
    <col min="6143" max="6143" width="18.42578125" style="8" customWidth="1"/>
    <col min="6144" max="6144" width="41.140625" style="8" customWidth="1"/>
    <col min="6145" max="6145" width="14.28515625" style="8" customWidth="1"/>
    <col min="6146" max="6146" width="16.42578125" style="8" customWidth="1"/>
    <col min="6147" max="6147" width="11" style="8" customWidth="1"/>
    <col min="6148" max="6148" width="28.5703125" style="8" customWidth="1"/>
    <col min="6149" max="6149" width="17.42578125" style="8" customWidth="1"/>
    <col min="6150" max="6151" width="21.28515625" style="8" customWidth="1"/>
    <col min="6152" max="6152" width="24.5703125" style="8" customWidth="1"/>
    <col min="6153" max="6153" width="9.140625" style="8" customWidth="1"/>
    <col min="6154" max="6154" width="5.42578125" style="8" customWidth="1"/>
    <col min="6155" max="6155" width="21.140625" style="8" customWidth="1"/>
    <col min="6156" max="6156" width="21.28515625" style="8" customWidth="1"/>
    <col min="6157" max="6398" width="10.5703125" style="8"/>
    <col min="6399" max="6399" width="18.42578125" style="8" customWidth="1"/>
    <col min="6400" max="6400" width="41.140625" style="8" customWidth="1"/>
    <col min="6401" max="6401" width="14.28515625" style="8" customWidth="1"/>
    <col min="6402" max="6402" width="16.42578125" style="8" customWidth="1"/>
    <col min="6403" max="6403" width="11" style="8" customWidth="1"/>
    <col min="6404" max="6404" width="28.5703125" style="8" customWidth="1"/>
    <col min="6405" max="6405" width="17.42578125" style="8" customWidth="1"/>
    <col min="6406" max="6407" width="21.28515625" style="8" customWidth="1"/>
    <col min="6408" max="6408" width="24.5703125" style="8" customWidth="1"/>
    <col min="6409" max="6409" width="9.140625" style="8" customWidth="1"/>
    <col min="6410" max="6410" width="5.42578125" style="8" customWidth="1"/>
    <col min="6411" max="6411" width="21.140625" style="8" customWidth="1"/>
    <col min="6412" max="6412" width="21.28515625" style="8" customWidth="1"/>
    <col min="6413" max="6654" width="10.5703125" style="8"/>
    <col min="6655" max="6655" width="18.42578125" style="8" customWidth="1"/>
    <col min="6656" max="6656" width="41.140625" style="8" customWidth="1"/>
    <col min="6657" max="6657" width="14.28515625" style="8" customWidth="1"/>
    <col min="6658" max="6658" width="16.42578125" style="8" customWidth="1"/>
    <col min="6659" max="6659" width="11" style="8" customWidth="1"/>
    <col min="6660" max="6660" width="28.5703125" style="8" customWidth="1"/>
    <col min="6661" max="6661" width="17.42578125" style="8" customWidth="1"/>
    <col min="6662" max="6663" width="21.28515625" style="8" customWidth="1"/>
    <col min="6664" max="6664" width="24.5703125" style="8" customWidth="1"/>
    <col min="6665" max="6665" width="9.140625" style="8" customWidth="1"/>
    <col min="6666" max="6666" width="5.42578125" style="8" customWidth="1"/>
    <col min="6667" max="6667" width="21.140625" style="8" customWidth="1"/>
    <col min="6668" max="6668" width="21.28515625" style="8" customWidth="1"/>
    <col min="6669" max="6910" width="10.5703125" style="8"/>
    <col min="6911" max="6911" width="18.42578125" style="8" customWidth="1"/>
    <col min="6912" max="6912" width="41.140625" style="8" customWidth="1"/>
    <col min="6913" max="6913" width="14.28515625" style="8" customWidth="1"/>
    <col min="6914" max="6914" width="16.42578125" style="8" customWidth="1"/>
    <col min="6915" max="6915" width="11" style="8" customWidth="1"/>
    <col min="6916" max="6916" width="28.5703125" style="8" customWidth="1"/>
    <col min="6917" max="6917" width="17.42578125" style="8" customWidth="1"/>
    <col min="6918" max="6919" width="21.28515625" style="8" customWidth="1"/>
    <col min="6920" max="6920" width="24.5703125" style="8" customWidth="1"/>
    <col min="6921" max="6921" width="9.140625" style="8" customWidth="1"/>
    <col min="6922" max="6922" width="5.42578125" style="8" customWidth="1"/>
    <col min="6923" max="6923" width="21.140625" style="8" customWidth="1"/>
    <col min="6924" max="6924" width="21.28515625" style="8" customWidth="1"/>
    <col min="6925" max="7166" width="10.5703125" style="8"/>
    <col min="7167" max="7167" width="18.42578125" style="8" customWidth="1"/>
    <col min="7168" max="7168" width="41.140625" style="8" customWidth="1"/>
    <col min="7169" max="7169" width="14.28515625" style="8" customWidth="1"/>
    <col min="7170" max="7170" width="16.42578125" style="8" customWidth="1"/>
    <col min="7171" max="7171" width="11" style="8" customWidth="1"/>
    <col min="7172" max="7172" width="28.5703125" style="8" customWidth="1"/>
    <col min="7173" max="7173" width="17.42578125" style="8" customWidth="1"/>
    <col min="7174" max="7175" width="21.28515625" style="8" customWidth="1"/>
    <col min="7176" max="7176" width="24.5703125" style="8" customWidth="1"/>
    <col min="7177" max="7177" width="9.140625" style="8" customWidth="1"/>
    <col min="7178" max="7178" width="5.42578125" style="8" customWidth="1"/>
    <col min="7179" max="7179" width="21.140625" style="8" customWidth="1"/>
    <col min="7180" max="7180" width="21.28515625" style="8" customWidth="1"/>
    <col min="7181" max="7422" width="10.5703125" style="8"/>
    <col min="7423" max="7423" width="18.42578125" style="8" customWidth="1"/>
    <col min="7424" max="7424" width="41.140625" style="8" customWidth="1"/>
    <col min="7425" max="7425" width="14.28515625" style="8" customWidth="1"/>
    <col min="7426" max="7426" width="16.42578125" style="8" customWidth="1"/>
    <col min="7427" max="7427" width="11" style="8" customWidth="1"/>
    <col min="7428" max="7428" width="28.5703125" style="8" customWidth="1"/>
    <col min="7429" max="7429" width="17.42578125" style="8" customWidth="1"/>
    <col min="7430" max="7431" width="21.28515625" style="8" customWidth="1"/>
    <col min="7432" max="7432" width="24.5703125" style="8" customWidth="1"/>
    <col min="7433" max="7433" width="9.140625" style="8" customWidth="1"/>
    <col min="7434" max="7434" width="5.42578125" style="8" customWidth="1"/>
    <col min="7435" max="7435" width="21.140625" style="8" customWidth="1"/>
    <col min="7436" max="7436" width="21.28515625" style="8" customWidth="1"/>
    <col min="7437" max="7678" width="10.5703125" style="8"/>
    <col min="7679" max="7679" width="18.42578125" style="8" customWidth="1"/>
    <col min="7680" max="7680" width="41.140625" style="8" customWidth="1"/>
    <col min="7681" max="7681" width="14.28515625" style="8" customWidth="1"/>
    <col min="7682" max="7682" width="16.42578125" style="8" customWidth="1"/>
    <col min="7683" max="7683" width="11" style="8" customWidth="1"/>
    <col min="7684" max="7684" width="28.5703125" style="8" customWidth="1"/>
    <col min="7685" max="7685" width="17.42578125" style="8" customWidth="1"/>
    <col min="7686" max="7687" width="21.28515625" style="8" customWidth="1"/>
    <col min="7688" max="7688" width="24.5703125" style="8" customWidth="1"/>
    <col min="7689" max="7689" width="9.140625" style="8" customWidth="1"/>
    <col min="7690" max="7690" width="5.42578125" style="8" customWidth="1"/>
    <col min="7691" max="7691" width="21.140625" style="8" customWidth="1"/>
    <col min="7692" max="7692" width="21.28515625" style="8" customWidth="1"/>
    <col min="7693" max="7934" width="10.5703125" style="8"/>
    <col min="7935" max="7935" width="18.42578125" style="8" customWidth="1"/>
    <col min="7936" max="7936" width="41.140625" style="8" customWidth="1"/>
    <col min="7937" max="7937" width="14.28515625" style="8" customWidth="1"/>
    <col min="7938" max="7938" width="16.42578125" style="8" customWidth="1"/>
    <col min="7939" max="7939" width="11" style="8" customWidth="1"/>
    <col min="7940" max="7940" width="28.5703125" style="8" customWidth="1"/>
    <col min="7941" max="7941" width="17.42578125" style="8" customWidth="1"/>
    <col min="7942" max="7943" width="21.28515625" style="8" customWidth="1"/>
    <col min="7944" max="7944" width="24.5703125" style="8" customWidth="1"/>
    <col min="7945" max="7945" width="9.140625" style="8" customWidth="1"/>
    <col min="7946" max="7946" width="5.42578125" style="8" customWidth="1"/>
    <col min="7947" max="7947" width="21.140625" style="8" customWidth="1"/>
    <col min="7948" max="7948" width="21.28515625" style="8" customWidth="1"/>
    <col min="7949" max="8190" width="10.5703125" style="8"/>
    <col min="8191" max="8191" width="18.42578125" style="8" customWidth="1"/>
    <col min="8192" max="8192" width="41.140625" style="8" customWidth="1"/>
    <col min="8193" max="8193" width="14.28515625" style="8" customWidth="1"/>
    <col min="8194" max="8194" width="16.42578125" style="8" customWidth="1"/>
    <col min="8195" max="8195" width="11" style="8" customWidth="1"/>
    <col min="8196" max="8196" width="28.5703125" style="8" customWidth="1"/>
    <col min="8197" max="8197" width="17.42578125" style="8" customWidth="1"/>
    <col min="8198" max="8199" width="21.28515625" style="8" customWidth="1"/>
    <col min="8200" max="8200" width="24.5703125" style="8" customWidth="1"/>
    <col min="8201" max="8201" width="9.140625" style="8" customWidth="1"/>
    <col min="8202" max="8202" width="5.42578125" style="8" customWidth="1"/>
    <col min="8203" max="8203" width="21.140625" style="8" customWidth="1"/>
    <col min="8204" max="8204" width="21.28515625" style="8" customWidth="1"/>
    <col min="8205" max="8446" width="10.5703125" style="8"/>
    <col min="8447" max="8447" width="18.42578125" style="8" customWidth="1"/>
    <col min="8448" max="8448" width="41.140625" style="8" customWidth="1"/>
    <col min="8449" max="8449" width="14.28515625" style="8" customWidth="1"/>
    <col min="8450" max="8450" width="16.42578125" style="8" customWidth="1"/>
    <col min="8451" max="8451" width="11" style="8" customWidth="1"/>
    <col min="8452" max="8452" width="28.5703125" style="8" customWidth="1"/>
    <col min="8453" max="8453" width="17.42578125" style="8" customWidth="1"/>
    <col min="8454" max="8455" width="21.28515625" style="8" customWidth="1"/>
    <col min="8456" max="8456" width="24.5703125" style="8" customWidth="1"/>
    <col min="8457" max="8457" width="9.140625" style="8" customWidth="1"/>
    <col min="8458" max="8458" width="5.42578125" style="8" customWidth="1"/>
    <col min="8459" max="8459" width="21.140625" style="8" customWidth="1"/>
    <col min="8460" max="8460" width="21.28515625" style="8" customWidth="1"/>
    <col min="8461" max="8702" width="10.5703125" style="8"/>
    <col min="8703" max="8703" width="18.42578125" style="8" customWidth="1"/>
    <col min="8704" max="8704" width="41.140625" style="8" customWidth="1"/>
    <col min="8705" max="8705" width="14.28515625" style="8" customWidth="1"/>
    <col min="8706" max="8706" width="16.42578125" style="8" customWidth="1"/>
    <col min="8707" max="8707" width="11" style="8" customWidth="1"/>
    <col min="8708" max="8708" width="28.5703125" style="8" customWidth="1"/>
    <col min="8709" max="8709" width="17.42578125" style="8" customWidth="1"/>
    <col min="8710" max="8711" width="21.28515625" style="8" customWidth="1"/>
    <col min="8712" max="8712" width="24.5703125" style="8" customWidth="1"/>
    <col min="8713" max="8713" width="9.140625" style="8" customWidth="1"/>
    <col min="8714" max="8714" width="5.42578125" style="8" customWidth="1"/>
    <col min="8715" max="8715" width="21.140625" style="8" customWidth="1"/>
    <col min="8716" max="8716" width="21.28515625" style="8" customWidth="1"/>
    <col min="8717" max="8958" width="10.5703125" style="8"/>
    <col min="8959" max="8959" width="18.42578125" style="8" customWidth="1"/>
    <col min="8960" max="8960" width="41.140625" style="8" customWidth="1"/>
    <col min="8961" max="8961" width="14.28515625" style="8" customWidth="1"/>
    <col min="8962" max="8962" width="16.42578125" style="8" customWidth="1"/>
    <col min="8963" max="8963" width="11" style="8" customWidth="1"/>
    <col min="8964" max="8964" width="28.5703125" style="8" customWidth="1"/>
    <col min="8965" max="8965" width="17.42578125" style="8" customWidth="1"/>
    <col min="8966" max="8967" width="21.28515625" style="8" customWidth="1"/>
    <col min="8968" max="8968" width="24.5703125" style="8" customWidth="1"/>
    <col min="8969" max="8969" width="9.140625" style="8" customWidth="1"/>
    <col min="8970" max="8970" width="5.42578125" style="8" customWidth="1"/>
    <col min="8971" max="8971" width="21.140625" style="8" customWidth="1"/>
    <col min="8972" max="8972" width="21.28515625" style="8" customWidth="1"/>
    <col min="8973" max="9214" width="10.5703125" style="8"/>
    <col min="9215" max="9215" width="18.42578125" style="8" customWidth="1"/>
    <col min="9216" max="9216" width="41.140625" style="8" customWidth="1"/>
    <col min="9217" max="9217" width="14.28515625" style="8" customWidth="1"/>
    <col min="9218" max="9218" width="16.42578125" style="8" customWidth="1"/>
    <col min="9219" max="9219" width="11" style="8" customWidth="1"/>
    <col min="9220" max="9220" width="28.5703125" style="8" customWidth="1"/>
    <col min="9221" max="9221" width="17.42578125" style="8" customWidth="1"/>
    <col min="9222" max="9223" width="21.28515625" style="8" customWidth="1"/>
    <col min="9224" max="9224" width="24.5703125" style="8" customWidth="1"/>
    <col min="9225" max="9225" width="9.140625" style="8" customWidth="1"/>
    <col min="9226" max="9226" width="5.42578125" style="8" customWidth="1"/>
    <col min="9227" max="9227" width="21.140625" style="8" customWidth="1"/>
    <col min="9228" max="9228" width="21.28515625" style="8" customWidth="1"/>
    <col min="9229" max="9470" width="10.5703125" style="8"/>
    <col min="9471" max="9471" width="18.42578125" style="8" customWidth="1"/>
    <col min="9472" max="9472" width="41.140625" style="8" customWidth="1"/>
    <col min="9473" max="9473" width="14.28515625" style="8" customWidth="1"/>
    <col min="9474" max="9474" width="16.42578125" style="8" customWidth="1"/>
    <col min="9475" max="9475" width="11" style="8" customWidth="1"/>
    <col min="9476" max="9476" width="28.5703125" style="8" customWidth="1"/>
    <col min="9477" max="9477" width="17.42578125" style="8" customWidth="1"/>
    <col min="9478" max="9479" width="21.28515625" style="8" customWidth="1"/>
    <col min="9480" max="9480" width="24.5703125" style="8" customWidth="1"/>
    <col min="9481" max="9481" width="9.140625" style="8" customWidth="1"/>
    <col min="9482" max="9482" width="5.42578125" style="8" customWidth="1"/>
    <col min="9483" max="9483" width="21.140625" style="8" customWidth="1"/>
    <col min="9484" max="9484" width="21.28515625" style="8" customWidth="1"/>
    <col min="9485" max="9726" width="10.5703125" style="8"/>
    <col min="9727" max="9727" width="18.42578125" style="8" customWidth="1"/>
    <col min="9728" max="9728" width="41.140625" style="8" customWidth="1"/>
    <col min="9729" max="9729" width="14.28515625" style="8" customWidth="1"/>
    <col min="9730" max="9730" width="16.42578125" style="8" customWidth="1"/>
    <col min="9731" max="9731" width="11" style="8" customWidth="1"/>
    <col min="9732" max="9732" width="28.5703125" style="8" customWidth="1"/>
    <col min="9733" max="9733" width="17.42578125" style="8" customWidth="1"/>
    <col min="9734" max="9735" width="21.28515625" style="8" customWidth="1"/>
    <col min="9736" max="9736" width="24.5703125" style="8" customWidth="1"/>
    <col min="9737" max="9737" width="9.140625" style="8" customWidth="1"/>
    <col min="9738" max="9738" width="5.42578125" style="8" customWidth="1"/>
    <col min="9739" max="9739" width="21.140625" style="8" customWidth="1"/>
    <col min="9740" max="9740" width="21.28515625" style="8" customWidth="1"/>
    <col min="9741" max="9982" width="10.5703125" style="8"/>
    <col min="9983" max="9983" width="18.42578125" style="8" customWidth="1"/>
    <col min="9984" max="9984" width="41.140625" style="8" customWidth="1"/>
    <col min="9985" max="9985" width="14.28515625" style="8" customWidth="1"/>
    <col min="9986" max="9986" width="16.42578125" style="8" customWidth="1"/>
    <col min="9987" max="9987" width="11" style="8" customWidth="1"/>
    <col min="9988" max="9988" width="28.5703125" style="8" customWidth="1"/>
    <col min="9989" max="9989" width="17.42578125" style="8" customWidth="1"/>
    <col min="9990" max="9991" width="21.28515625" style="8" customWidth="1"/>
    <col min="9992" max="9992" width="24.5703125" style="8" customWidth="1"/>
    <col min="9993" max="9993" width="9.140625" style="8" customWidth="1"/>
    <col min="9994" max="9994" width="5.42578125" style="8" customWidth="1"/>
    <col min="9995" max="9995" width="21.140625" style="8" customWidth="1"/>
    <col min="9996" max="9996" width="21.28515625" style="8" customWidth="1"/>
    <col min="9997" max="10238" width="10.5703125" style="8"/>
    <col min="10239" max="10239" width="18.42578125" style="8" customWidth="1"/>
    <col min="10240" max="10240" width="41.140625" style="8" customWidth="1"/>
    <col min="10241" max="10241" width="14.28515625" style="8" customWidth="1"/>
    <col min="10242" max="10242" width="16.42578125" style="8" customWidth="1"/>
    <col min="10243" max="10243" width="11" style="8" customWidth="1"/>
    <col min="10244" max="10244" width="28.5703125" style="8" customWidth="1"/>
    <col min="10245" max="10245" width="17.42578125" style="8" customWidth="1"/>
    <col min="10246" max="10247" width="21.28515625" style="8" customWidth="1"/>
    <col min="10248" max="10248" width="24.5703125" style="8" customWidth="1"/>
    <col min="10249" max="10249" width="9.140625" style="8" customWidth="1"/>
    <col min="10250" max="10250" width="5.42578125" style="8" customWidth="1"/>
    <col min="10251" max="10251" width="21.140625" style="8" customWidth="1"/>
    <col min="10252" max="10252" width="21.28515625" style="8" customWidth="1"/>
    <col min="10253" max="10494" width="10.5703125" style="8"/>
    <col min="10495" max="10495" width="18.42578125" style="8" customWidth="1"/>
    <col min="10496" max="10496" width="41.140625" style="8" customWidth="1"/>
    <col min="10497" max="10497" width="14.28515625" style="8" customWidth="1"/>
    <col min="10498" max="10498" width="16.42578125" style="8" customWidth="1"/>
    <col min="10499" max="10499" width="11" style="8" customWidth="1"/>
    <col min="10500" max="10500" width="28.5703125" style="8" customWidth="1"/>
    <col min="10501" max="10501" width="17.42578125" style="8" customWidth="1"/>
    <col min="10502" max="10503" width="21.28515625" style="8" customWidth="1"/>
    <col min="10504" max="10504" width="24.5703125" style="8" customWidth="1"/>
    <col min="10505" max="10505" width="9.140625" style="8" customWidth="1"/>
    <col min="10506" max="10506" width="5.42578125" style="8" customWidth="1"/>
    <col min="10507" max="10507" width="21.140625" style="8" customWidth="1"/>
    <col min="10508" max="10508" width="21.28515625" style="8" customWidth="1"/>
    <col min="10509" max="10750" width="10.5703125" style="8"/>
    <col min="10751" max="10751" width="18.42578125" style="8" customWidth="1"/>
    <col min="10752" max="10752" width="41.140625" style="8" customWidth="1"/>
    <col min="10753" max="10753" width="14.28515625" style="8" customWidth="1"/>
    <col min="10754" max="10754" width="16.42578125" style="8" customWidth="1"/>
    <col min="10755" max="10755" width="11" style="8" customWidth="1"/>
    <col min="10756" max="10756" width="28.5703125" style="8" customWidth="1"/>
    <col min="10757" max="10757" width="17.42578125" style="8" customWidth="1"/>
    <col min="10758" max="10759" width="21.28515625" style="8" customWidth="1"/>
    <col min="10760" max="10760" width="24.5703125" style="8" customWidth="1"/>
    <col min="10761" max="10761" width="9.140625" style="8" customWidth="1"/>
    <col min="10762" max="10762" width="5.42578125" style="8" customWidth="1"/>
    <col min="10763" max="10763" width="21.140625" style="8" customWidth="1"/>
    <col min="10764" max="10764" width="21.28515625" style="8" customWidth="1"/>
    <col min="10765" max="11006" width="10.5703125" style="8"/>
    <col min="11007" max="11007" width="18.42578125" style="8" customWidth="1"/>
    <col min="11008" max="11008" width="41.140625" style="8" customWidth="1"/>
    <col min="11009" max="11009" width="14.28515625" style="8" customWidth="1"/>
    <col min="11010" max="11010" width="16.42578125" style="8" customWidth="1"/>
    <col min="11011" max="11011" width="11" style="8" customWidth="1"/>
    <col min="11012" max="11012" width="28.5703125" style="8" customWidth="1"/>
    <col min="11013" max="11013" width="17.42578125" style="8" customWidth="1"/>
    <col min="11014" max="11015" width="21.28515625" style="8" customWidth="1"/>
    <col min="11016" max="11016" width="24.5703125" style="8" customWidth="1"/>
    <col min="11017" max="11017" width="9.140625" style="8" customWidth="1"/>
    <col min="11018" max="11018" width="5.42578125" style="8" customWidth="1"/>
    <col min="11019" max="11019" width="21.140625" style="8" customWidth="1"/>
    <col min="11020" max="11020" width="21.28515625" style="8" customWidth="1"/>
    <col min="11021" max="11262" width="10.5703125" style="8"/>
    <col min="11263" max="11263" width="18.42578125" style="8" customWidth="1"/>
    <col min="11264" max="11264" width="41.140625" style="8" customWidth="1"/>
    <col min="11265" max="11265" width="14.28515625" style="8" customWidth="1"/>
    <col min="11266" max="11266" width="16.42578125" style="8" customWidth="1"/>
    <col min="11267" max="11267" width="11" style="8" customWidth="1"/>
    <col min="11268" max="11268" width="28.5703125" style="8" customWidth="1"/>
    <col min="11269" max="11269" width="17.42578125" style="8" customWidth="1"/>
    <col min="11270" max="11271" width="21.28515625" style="8" customWidth="1"/>
    <col min="11272" max="11272" width="24.5703125" style="8" customWidth="1"/>
    <col min="11273" max="11273" width="9.140625" style="8" customWidth="1"/>
    <col min="11274" max="11274" width="5.42578125" style="8" customWidth="1"/>
    <col min="11275" max="11275" width="21.140625" style="8" customWidth="1"/>
    <col min="11276" max="11276" width="21.28515625" style="8" customWidth="1"/>
    <col min="11277" max="11518" width="10.5703125" style="8"/>
    <col min="11519" max="11519" width="18.42578125" style="8" customWidth="1"/>
    <col min="11520" max="11520" width="41.140625" style="8" customWidth="1"/>
    <col min="11521" max="11521" width="14.28515625" style="8" customWidth="1"/>
    <col min="11522" max="11522" width="16.42578125" style="8" customWidth="1"/>
    <col min="11523" max="11523" width="11" style="8" customWidth="1"/>
    <col min="11524" max="11524" width="28.5703125" style="8" customWidth="1"/>
    <col min="11525" max="11525" width="17.42578125" style="8" customWidth="1"/>
    <col min="11526" max="11527" width="21.28515625" style="8" customWidth="1"/>
    <col min="11528" max="11528" width="24.5703125" style="8" customWidth="1"/>
    <col min="11529" max="11529" width="9.140625" style="8" customWidth="1"/>
    <col min="11530" max="11530" width="5.42578125" style="8" customWidth="1"/>
    <col min="11531" max="11531" width="21.140625" style="8" customWidth="1"/>
    <col min="11532" max="11532" width="21.28515625" style="8" customWidth="1"/>
    <col min="11533" max="11774" width="10.5703125" style="8"/>
    <col min="11775" max="11775" width="18.42578125" style="8" customWidth="1"/>
    <col min="11776" max="11776" width="41.140625" style="8" customWidth="1"/>
    <col min="11777" max="11777" width="14.28515625" style="8" customWidth="1"/>
    <col min="11778" max="11778" width="16.42578125" style="8" customWidth="1"/>
    <col min="11779" max="11779" width="11" style="8" customWidth="1"/>
    <col min="11780" max="11780" width="28.5703125" style="8" customWidth="1"/>
    <col min="11781" max="11781" width="17.42578125" style="8" customWidth="1"/>
    <col min="11782" max="11783" width="21.28515625" style="8" customWidth="1"/>
    <col min="11784" max="11784" width="24.5703125" style="8" customWidth="1"/>
    <col min="11785" max="11785" width="9.140625" style="8" customWidth="1"/>
    <col min="11786" max="11786" width="5.42578125" style="8" customWidth="1"/>
    <col min="11787" max="11787" width="21.140625" style="8" customWidth="1"/>
    <col min="11788" max="11788" width="21.28515625" style="8" customWidth="1"/>
    <col min="11789" max="12030" width="10.5703125" style="8"/>
    <col min="12031" max="12031" width="18.42578125" style="8" customWidth="1"/>
    <col min="12032" max="12032" width="41.140625" style="8" customWidth="1"/>
    <col min="12033" max="12033" width="14.28515625" style="8" customWidth="1"/>
    <col min="12034" max="12034" width="16.42578125" style="8" customWidth="1"/>
    <col min="12035" max="12035" width="11" style="8" customWidth="1"/>
    <col min="12036" max="12036" width="28.5703125" style="8" customWidth="1"/>
    <col min="12037" max="12037" width="17.42578125" style="8" customWidth="1"/>
    <col min="12038" max="12039" width="21.28515625" style="8" customWidth="1"/>
    <col min="12040" max="12040" width="24.5703125" style="8" customWidth="1"/>
    <col min="12041" max="12041" width="9.140625" style="8" customWidth="1"/>
    <col min="12042" max="12042" width="5.42578125" style="8" customWidth="1"/>
    <col min="12043" max="12043" width="21.140625" style="8" customWidth="1"/>
    <col min="12044" max="12044" width="21.28515625" style="8" customWidth="1"/>
    <col min="12045" max="12286" width="10.5703125" style="8"/>
    <col min="12287" max="12287" width="18.42578125" style="8" customWidth="1"/>
    <col min="12288" max="12288" width="41.140625" style="8" customWidth="1"/>
    <col min="12289" max="12289" width="14.28515625" style="8" customWidth="1"/>
    <col min="12290" max="12290" width="16.42578125" style="8" customWidth="1"/>
    <col min="12291" max="12291" width="11" style="8" customWidth="1"/>
    <col min="12292" max="12292" width="28.5703125" style="8" customWidth="1"/>
    <col min="12293" max="12293" width="17.42578125" style="8" customWidth="1"/>
    <col min="12294" max="12295" width="21.28515625" style="8" customWidth="1"/>
    <col min="12296" max="12296" width="24.5703125" style="8" customWidth="1"/>
    <col min="12297" max="12297" width="9.140625" style="8" customWidth="1"/>
    <col min="12298" max="12298" width="5.42578125" style="8" customWidth="1"/>
    <col min="12299" max="12299" width="21.140625" style="8" customWidth="1"/>
    <col min="12300" max="12300" width="21.28515625" style="8" customWidth="1"/>
    <col min="12301" max="12542" width="10.5703125" style="8"/>
    <col min="12543" max="12543" width="18.42578125" style="8" customWidth="1"/>
    <col min="12544" max="12544" width="41.140625" style="8" customWidth="1"/>
    <col min="12545" max="12545" width="14.28515625" style="8" customWidth="1"/>
    <col min="12546" max="12546" width="16.42578125" style="8" customWidth="1"/>
    <col min="12547" max="12547" width="11" style="8" customWidth="1"/>
    <col min="12548" max="12548" width="28.5703125" style="8" customWidth="1"/>
    <col min="12549" max="12549" width="17.42578125" style="8" customWidth="1"/>
    <col min="12550" max="12551" width="21.28515625" style="8" customWidth="1"/>
    <col min="12552" max="12552" width="24.5703125" style="8" customWidth="1"/>
    <col min="12553" max="12553" width="9.140625" style="8" customWidth="1"/>
    <col min="12554" max="12554" width="5.42578125" style="8" customWidth="1"/>
    <col min="12555" max="12555" width="21.140625" style="8" customWidth="1"/>
    <col min="12556" max="12556" width="21.28515625" style="8" customWidth="1"/>
    <col min="12557" max="12798" width="10.5703125" style="8"/>
    <col min="12799" max="12799" width="18.42578125" style="8" customWidth="1"/>
    <col min="12800" max="12800" width="41.140625" style="8" customWidth="1"/>
    <col min="12801" max="12801" width="14.28515625" style="8" customWidth="1"/>
    <col min="12802" max="12802" width="16.42578125" style="8" customWidth="1"/>
    <col min="12803" max="12803" width="11" style="8" customWidth="1"/>
    <col min="12804" max="12804" width="28.5703125" style="8" customWidth="1"/>
    <col min="12805" max="12805" width="17.42578125" style="8" customWidth="1"/>
    <col min="12806" max="12807" width="21.28515625" style="8" customWidth="1"/>
    <col min="12808" max="12808" width="24.5703125" style="8" customWidth="1"/>
    <col min="12809" max="12809" width="9.140625" style="8" customWidth="1"/>
    <col min="12810" max="12810" width="5.42578125" style="8" customWidth="1"/>
    <col min="12811" max="12811" width="21.140625" style="8" customWidth="1"/>
    <col min="12812" max="12812" width="21.28515625" style="8" customWidth="1"/>
    <col min="12813" max="13054" width="10.5703125" style="8"/>
    <col min="13055" max="13055" width="18.42578125" style="8" customWidth="1"/>
    <col min="13056" max="13056" width="41.140625" style="8" customWidth="1"/>
    <col min="13057" max="13057" width="14.28515625" style="8" customWidth="1"/>
    <col min="13058" max="13058" width="16.42578125" style="8" customWidth="1"/>
    <col min="13059" max="13059" width="11" style="8" customWidth="1"/>
    <col min="13060" max="13060" width="28.5703125" style="8" customWidth="1"/>
    <col min="13061" max="13061" width="17.42578125" style="8" customWidth="1"/>
    <col min="13062" max="13063" width="21.28515625" style="8" customWidth="1"/>
    <col min="13064" max="13064" width="24.5703125" style="8" customWidth="1"/>
    <col min="13065" max="13065" width="9.140625" style="8" customWidth="1"/>
    <col min="13066" max="13066" width="5.42578125" style="8" customWidth="1"/>
    <col min="13067" max="13067" width="21.140625" style="8" customWidth="1"/>
    <col min="13068" max="13068" width="21.28515625" style="8" customWidth="1"/>
    <col min="13069" max="13310" width="10.5703125" style="8"/>
    <col min="13311" max="13311" width="18.42578125" style="8" customWidth="1"/>
    <col min="13312" max="13312" width="41.140625" style="8" customWidth="1"/>
    <col min="13313" max="13313" width="14.28515625" style="8" customWidth="1"/>
    <col min="13314" max="13314" width="16.42578125" style="8" customWidth="1"/>
    <col min="13315" max="13315" width="11" style="8" customWidth="1"/>
    <col min="13316" max="13316" width="28.5703125" style="8" customWidth="1"/>
    <col min="13317" max="13317" width="17.42578125" style="8" customWidth="1"/>
    <col min="13318" max="13319" width="21.28515625" style="8" customWidth="1"/>
    <col min="13320" max="13320" width="24.5703125" style="8" customWidth="1"/>
    <col min="13321" max="13321" width="9.140625" style="8" customWidth="1"/>
    <col min="13322" max="13322" width="5.42578125" style="8" customWidth="1"/>
    <col min="13323" max="13323" width="21.140625" style="8" customWidth="1"/>
    <col min="13324" max="13324" width="21.28515625" style="8" customWidth="1"/>
    <col min="13325" max="13566" width="10.5703125" style="8"/>
    <col min="13567" max="13567" width="18.42578125" style="8" customWidth="1"/>
    <col min="13568" max="13568" width="41.140625" style="8" customWidth="1"/>
    <col min="13569" max="13569" width="14.28515625" style="8" customWidth="1"/>
    <col min="13570" max="13570" width="16.42578125" style="8" customWidth="1"/>
    <col min="13571" max="13571" width="11" style="8" customWidth="1"/>
    <col min="13572" max="13572" width="28.5703125" style="8" customWidth="1"/>
    <col min="13573" max="13573" width="17.42578125" style="8" customWidth="1"/>
    <col min="13574" max="13575" width="21.28515625" style="8" customWidth="1"/>
    <col min="13576" max="13576" width="24.5703125" style="8" customWidth="1"/>
    <col min="13577" max="13577" width="9.140625" style="8" customWidth="1"/>
    <col min="13578" max="13578" width="5.42578125" style="8" customWidth="1"/>
    <col min="13579" max="13579" width="21.140625" style="8" customWidth="1"/>
    <col min="13580" max="13580" width="21.28515625" style="8" customWidth="1"/>
    <col min="13581" max="13822" width="10.5703125" style="8"/>
    <col min="13823" max="13823" width="18.42578125" style="8" customWidth="1"/>
    <col min="13824" max="13824" width="41.140625" style="8" customWidth="1"/>
    <col min="13825" max="13825" width="14.28515625" style="8" customWidth="1"/>
    <col min="13826" max="13826" width="16.42578125" style="8" customWidth="1"/>
    <col min="13827" max="13827" width="11" style="8" customWidth="1"/>
    <col min="13828" max="13828" width="28.5703125" style="8" customWidth="1"/>
    <col min="13829" max="13829" width="17.42578125" style="8" customWidth="1"/>
    <col min="13830" max="13831" width="21.28515625" style="8" customWidth="1"/>
    <col min="13832" max="13832" width="24.5703125" style="8" customWidth="1"/>
    <col min="13833" max="13833" width="9.140625" style="8" customWidth="1"/>
    <col min="13834" max="13834" width="5.42578125" style="8" customWidth="1"/>
    <col min="13835" max="13835" width="21.140625" style="8" customWidth="1"/>
    <col min="13836" max="13836" width="21.28515625" style="8" customWidth="1"/>
    <col min="13837" max="14078" width="10.5703125" style="8"/>
    <col min="14079" max="14079" width="18.42578125" style="8" customWidth="1"/>
    <col min="14080" max="14080" width="41.140625" style="8" customWidth="1"/>
    <col min="14081" max="14081" width="14.28515625" style="8" customWidth="1"/>
    <col min="14082" max="14082" width="16.42578125" style="8" customWidth="1"/>
    <col min="14083" max="14083" width="11" style="8" customWidth="1"/>
    <col min="14084" max="14084" width="28.5703125" style="8" customWidth="1"/>
    <col min="14085" max="14085" width="17.42578125" style="8" customWidth="1"/>
    <col min="14086" max="14087" width="21.28515625" style="8" customWidth="1"/>
    <col min="14088" max="14088" width="24.5703125" style="8" customWidth="1"/>
    <col min="14089" max="14089" width="9.140625" style="8" customWidth="1"/>
    <col min="14090" max="14090" width="5.42578125" style="8" customWidth="1"/>
    <col min="14091" max="14091" width="21.140625" style="8" customWidth="1"/>
    <col min="14092" max="14092" width="21.28515625" style="8" customWidth="1"/>
    <col min="14093" max="14334" width="10.5703125" style="8"/>
    <col min="14335" max="14335" width="18.42578125" style="8" customWidth="1"/>
    <col min="14336" max="14336" width="41.140625" style="8" customWidth="1"/>
    <col min="14337" max="14337" width="14.28515625" style="8" customWidth="1"/>
    <col min="14338" max="14338" width="16.42578125" style="8" customWidth="1"/>
    <col min="14339" max="14339" width="11" style="8" customWidth="1"/>
    <col min="14340" max="14340" width="28.5703125" style="8" customWidth="1"/>
    <col min="14341" max="14341" width="17.42578125" style="8" customWidth="1"/>
    <col min="14342" max="14343" width="21.28515625" style="8" customWidth="1"/>
    <col min="14344" max="14344" width="24.5703125" style="8" customWidth="1"/>
    <col min="14345" max="14345" width="9.140625" style="8" customWidth="1"/>
    <col min="14346" max="14346" width="5.42578125" style="8" customWidth="1"/>
    <col min="14347" max="14347" width="21.140625" style="8" customWidth="1"/>
    <col min="14348" max="14348" width="21.28515625" style="8" customWidth="1"/>
    <col min="14349" max="14590" width="10.5703125" style="8"/>
    <col min="14591" max="14591" width="18.42578125" style="8" customWidth="1"/>
    <col min="14592" max="14592" width="41.140625" style="8" customWidth="1"/>
    <col min="14593" max="14593" width="14.28515625" style="8" customWidth="1"/>
    <col min="14594" max="14594" width="16.42578125" style="8" customWidth="1"/>
    <col min="14595" max="14595" width="11" style="8" customWidth="1"/>
    <col min="14596" max="14596" width="28.5703125" style="8" customWidth="1"/>
    <col min="14597" max="14597" width="17.42578125" style="8" customWidth="1"/>
    <col min="14598" max="14599" width="21.28515625" style="8" customWidth="1"/>
    <col min="14600" max="14600" width="24.5703125" style="8" customWidth="1"/>
    <col min="14601" max="14601" width="9.140625" style="8" customWidth="1"/>
    <col min="14602" max="14602" width="5.42578125" style="8" customWidth="1"/>
    <col min="14603" max="14603" width="21.140625" style="8" customWidth="1"/>
    <col min="14604" max="14604" width="21.28515625" style="8" customWidth="1"/>
    <col min="14605" max="14846" width="10.5703125" style="8"/>
    <col min="14847" max="14847" width="18.42578125" style="8" customWidth="1"/>
    <col min="14848" max="14848" width="41.140625" style="8" customWidth="1"/>
    <col min="14849" max="14849" width="14.28515625" style="8" customWidth="1"/>
    <col min="14850" max="14850" width="16.42578125" style="8" customWidth="1"/>
    <col min="14851" max="14851" width="11" style="8" customWidth="1"/>
    <col min="14852" max="14852" width="28.5703125" style="8" customWidth="1"/>
    <col min="14853" max="14853" width="17.42578125" style="8" customWidth="1"/>
    <col min="14854" max="14855" width="21.28515625" style="8" customWidth="1"/>
    <col min="14856" max="14856" width="24.5703125" style="8" customWidth="1"/>
    <col min="14857" max="14857" width="9.140625" style="8" customWidth="1"/>
    <col min="14858" max="14858" width="5.42578125" style="8" customWidth="1"/>
    <col min="14859" max="14859" width="21.140625" style="8" customWidth="1"/>
    <col min="14860" max="14860" width="21.28515625" style="8" customWidth="1"/>
    <col min="14861" max="15102" width="10.5703125" style="8"/>
    <col min="15103" max="15103" width="18.42578125" style="8" customWidth="1"/>
    <col min="15104" max="15104" width="41.140625" style="8" customWidth="1"/>
    <col min="15105" max="15105" width="14.28515625" style="8" customWidth="1"/>
    <col min="15106" max="15106" width="16.42578125" style="8" customWidth="1"/>
    <col min="15107" max="15107" width="11" style="8" customWidth="1"/>
    <col min="15108" max="15108" width="28.5703125" style="8" customWidth="1"/>
    <col min="15109" max="15109" width="17.42578125" style="8" customWidth="1"/>
    <col min="15110" max="15111" width="21.28515625" style="8" customWidth="1"/>
    <col min="15112" max="15112" width="24.5703125" style="8" customWidth="1"/>
    <col min="15113" max="15113" width="9.140625" style="8" customWidth="1"/>
    <col min="15114" max="15114" width="5.42578125" style="8" customWidth="1"/>
    <col min="15115" max="15115" width="21.140625" style="8" customWidth="1"/>
    <col min="15116" max="15116" width="21.28515625" style="8" customWidth="1"/>
    <col min="15117" max="15358" width="10.5703125" style="8"/>
    <col min="15359" max="15359" width="18.42578125" style="8" customWidth="1"/>
    <col min="15360" max="15360" width="41.140625" style="8" customWidth="1"/>
    <col min="15361" max="15361" width="14.28515625" style="8" customWidth="1"/>
    <col min="15362" max="15362" width="16.42578125" style="8" customWidth="1"/>
    <col min="15363" max="15363" width="11" style="8" customWidth="1"/>
    <col min="15364" max="15364" width="28.5703125" style="8" customWidth="1"/>
    <col min="15365" max="15365" width="17.42578125" style="8" customWidth="1"/>
    <col min="15366" max="15367" width="21.28515625" style="8" customWidth="1"/>
    <col min="15368" max="15368" width="24.5703125" style="8" customWidth="1"/>
    <col min="15369" max="15369" width="9.140625" style="8" customWidth="1"/>
    <col min="15370" max="15370" width="5.42578125" style="8" customWidth="1"/>
    <col min="15371" max="15371" width="21.140625" style="8" customWidth="1"/>
    <col min="15372" max="15372" width="21.28515625" style="8" customWidth="1"/>
    <col min="15373" max="15614" width="10.5703125" style="8"/>
    <col min="15615" max="15615" width="18.42578125" style="8" customWidth="1"/>
    <col min="15616" max="15616" width="41.140625" style="8" customWidth="1"/>
    <col min="15617" max="15617" width="14.28515625" style="8" customWidth="1"/>
    <col min="15618" max="15618" width="16.42578125" style="8" customWidth="1"/>
    <col min="15619" max="15619" width="11" style="8" customWidth="1"/>
    <col min="15620" max="15620" width="28.5703125" style="8" customWidth="1"/>
    <col min="15621" max="15621" width="17.42578125" style="8" customWidth="1"/>
    <col min="15622" max="15623" width="21.28515625" style="8" customWidth="1"/>
    <col min="15624" max="15624" width="24.5703125" style="8" customWidth="1"/>
    <col min="15625" max="15625" width="9.140625" style="8" customWidth="1"/>
    <col min="15626" max="15626" width="5.42578125" style="8" customWidth="1"/>
    <col min="15627" max="15627" width="21.140625" style="8" customWidth="1"/>
    <col min="15628" max="15628" width="21.28515625" style="8" customWidth="1"/>
    <col min="15629" max="15870" width="10.5703125" style="8"/>
    <col min="15871" max="15871" width="18.42578125" style="8" customWidth="1"/>
    <col min="15872" max="15872" width="41.140625" style="8" customWidth="1"/>
    <col min="15873" max="15873" width="14.28515625" style="8" customWidth="1"/>
    <col min="15874" max="15874" width="16.42578125" style="8" customWidth="1"/>
    <col min="15875" max="15875" width="11" style="8" customWidth="1"/>
    <col min="15876" max="15876" width="28.5703125" style="8" customWidth="1"/>
    <col min="15877" max="15877" width="17.42578125" style="8" customWidth="1"/>
    <col min="15878" max="15879" width="21.28515625" style="8" customWidth="1"/>
    <col min="15880" max="15880" width="24.5703125" style="8" customWidth="1"/>
    <col min="15881" max="15881" width="9.140625" style="8" customWidth="1"/>
    <col min="15882" max="15882" width="5.42578125" style="8" customWidth="1"/>
    <col min="15883" max="15883" width="21.140625" style="8" customWidth="1"/>
    <col min="15884" max="15884" width="21.28515625" style="8" customWidth="1"/>
    <col min="15885" max="16126" width="10.5703125" style="8"/>
    <col min="16127" max="16127" width="18.42578125" style="8" customWidth="1"/>
    <col min="16128" max="16128" width="41.140625" style="8" customWidth="1"/>
    <col min="16129" max="16129" width="14.28515625" style="8" customWidth="1"/>
    <col min="16130" max="16130" width="16.42578125" style="8" customWidth="1"/>
    <col min="16131" max="16131" width="11" style="8" customWidth="1"/>
    <col min="16132" max="16132" width="28.5703125" style="8" customWidth="1"/>
    <col min="16133" max="16133" width="17.42578125" style="8" customWidth="1"/>
    <col min="16134" max="16135" width="21.28515625" style="8" customWidth="1"/>
    <col min="16136" max="16136" width="24.5703125" style="8" customWidth="1"/>
    <col min="16137" max="16137" width="9.140625" style="8" customWidth="1"/>
    <col min="16138" max="16138" width="5.42578125" style="8" customWidth="1"/>
    <col min="16139" max="16139" width="21.140625" style="8" customWidth="1"/>
    <col min="16140" max="16140" width="21.28515625" style="8" customWidth="1"/>
    <col min="16141" max="16384" width="10.5703125" style="8"/>
  </cols>
  <sheetData>
    <row r="3" spans="1:243" x14ac:dyDescent="0.2">
      <c r="B3" s="2" t="s">
        <v>0</v>
      </c>
      <c r="O3" s="7" t="s">
        <v>1</v>
      </c>
    </row>
    <row r="4" spans="1:243" ht="23.25" x14ac:dyDescent="0.2">
      <c r="B4" s="106" t="s">
        <v>2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</row>
    <row r="5" spans="1:243" ht="15" thickBot="1" x14ac:dyDescent="0.25"/>
    <row r="6" spans="1:243" ht="40.5" customHeight="1" thickBot="1" x14ac:dyDescent="0.25">
      <c r="A6" s="10" t="s">
        <v>3</v>
      </c>
      <c r="B6" s="11" t="s">
        <v>4</v>
      </c>
      <c r="C6" s="12" t="s">
        <v>5</v>
      </c>
      <c r="D6" s="13" t="s">
        <v>6</v>
      </c>
      <c r="E6" s="14" t="s">
        <v>7</v>
      </c>
      <c r="F6" s="12" t="s">
        <v>8</v>
      </c>
      <c r="G6" s="12" t="s">
        <v>9</v>
      </c>
      <c r="H6" s="12" t="s">
        <v>10</v>
      </c>
      <c r="I6" s="12" t="s">
        <v>11</v>
      </c>
      <c r="J6" s="12" t="s">
        <v>12</v>
      </c>
      <c r="K6" s="12" t="s">
        <v>13</v>
      </c>
      <c r="L6" s="12" t="s">
        <v>14</v>
      </c>
      <c r="M6" s="12" t="s">
        <v>15</v>
      </c>
      <c r="N6" s="14" t="s">
        <v>16</v>
      </c>
      <c r="O6" s="15" t="s">
        <v>17</v>
      </c>
    </row>
    <row r="7" spans="1:243" x14ac:dyDescent="0.2">
      <c r="A7" s="16">
        <v>3</v>
      </c>
      <c r="B7" s="17" t="s">
        <v>18</v>
      </c>
      <c r="C7" s="18"/>
      <c r="D7" s="18"/>
      <c r="E7" s="19"/>
      <c r="F7" s="20"/>
      <c r="G7" s="20"/>
      <c r="H7" s="20"/>
      <c r="I7" s="20"/>
      <c r="J7" s="20"/>
      <c r="K7" s="21">
        <v>30</v>
      </c>
      <c r="L7" s="21">
        <v>10</v>
      </c>
      <c r="M7" s="22">
        <f>SUM(M8:M14)</f>
        <v>350773155.4617933</v>
      </c>
      <c r="N7" s="22">
        <f>SUM(N8:N14)</f>
        <v>94863598.359999999</v>
      </c>
      <c r="O7" s="23">
        <v>441215502.41242212</v>
      </c>
    </row>
    <row r="8" spans="1:243" s="32" customFormat="1" x14ac:dyDescent="0.25">
      <c r="A8" s="24"/>
      <c r="B8" s="25" t="s">
        <v>19</v>
      </c>
      <c r="C8" s="26">
        <v>4000030</v>
      </c>
      <c r="D8" s="27" t="s">
        <v>20</v>
      </c>
      <c r="E8" s="27">
        <v>3</v>
      </c>
      <c r="F8" s="28"/>
      <c r="G8" s="28" t="s">
        <v>21</v>
      </c>
      <c r="H8" s="28" t="s">
        <v>22</v>
      </c>
      <c r="I8" s="28"/>
      <c r="J8" s="28" t="s">
        <v>23</v>
      </c>
      <c r="K8" s="29"/>
      <c r="L8" s="29"/>
      <c r="M8" s="30">
        <v>250882028.28118515</v>
      </c>
      <c r="N8" s="30">
        <v>69479500</v>
      </c>
      <c r="O8" s="31">
        <v>308584894.78585774</v>
      </c>
      <c r="IH8" s="33"/>
      <c r="II8" s="33"/>
    </row>
    <row r="9" spans="1:243" s="32" customFormat="1" ht="25.5" x14ac:dyDescent="0.25">
      <c r="A9" s="24"/>
      <c r="B9" s="25" t="s">
        <v>24</v>
      </c>
      <c r="C9" s="26">
        <v>4000583</v>
      </c>
      <c r="D9" s="27" t="s">
        <v>25</v>
      </c>
      <c r="E9" s="27">
        <v>4</v>
      </c>
      <c r="F9" s="28" t="s">
        <v>26</v>
      </c>
      <c r="G9" s="28" t="s">
        <v>27</v>
      </c>
      <c r="H9" s="28" t="s">
        <v>28</v>
      </c>
      <c r="I9" s="28"/>
      <c r="J9" s="28" t="s">
        <v>29</v>
      </c>
      <c r="K9" s="29"/>
      <c r="L9" s="29"/>
      <c r="M9" s="30">
        <v>16388854.942429399</v>
      </c>
      <c r="N9" s="30">
        <v>8580000</v>
      </c>
      <c r="O9" s="31">
        <v>23900436</v>
      </c>
      <c r="IH9" s="33"/>
      <c r="II9" s="33"/>
    </row>
    <row r="10" spans="1:243" s="32" customFormat="1" x14ac:dyDescent="0.25">
      <c r="A10" s="24"/>
      <c r="B10" s="25" t="s">
        <v>30</v>
      </c>
      <c r="C10" s="26" t="s">
        <v>31</v>
      </c>
      <c r="D10" s="27" t="s">
        <v>32</v>
      </c>
      <c r="E10" s="27"/>
      <c r="F10" s="28" t="s">
        <v>33</v>
      </c>
      <c r="G10" s="28" t="s">
        <v>34</v>
      </c>
      <c r="H10" s="28" t="s">
        <v>35</v>
      </c>
      <c r="I10" s="28"/>
      <c r="J10" s="28" t="s">
        <v>36</v>
      </c>
      <c r="K10" s="29"/>
      <c r="L10" s="29"/>
      <c r="M10" s="30">
        <v>43963468.469613403</v>
      </c>
      <c r="N10" s="30">
        <v>13661999.999999996</v>
      </c>
      <c r="O10" s="31">
        <v>54075066.217624485</v>
      </c>
      <c r="IH10" s="33"/>
      <c r="II10" s="33"/>
    </row>
    <row r="11" spans="1:243" x14ac:dyDescent="0.2">
      <c r="A11" s="28"/>
      <c r="B11" s="25" t="s">
        <v>37</v>
      </c>
      <c r="C11" s="26">
        <v>4003747</v>
      </c>
      <c r="D11" s="26" t="s">
        <v>38</v>
      </c>
      <c r="E11" s="27">
        <v>5</v>
      </c>
      <c r="F11" s="28"/>
      <c r="G11" s="28"/>
      <c r="H11" s="28" t="s">
        <v>39</v>
      </c>
      <c r="I11" s="28"/>
      <c r="J11" s="28" t="s">
        <v>40</v>
      </c>
      <c r="K11" s="29"/>
      <c r="L11" s="29"/>
      <c r="M11" s="30">
        <v>5946749.3582085762</v>
      </c>
      <c r="N11" s="30">
        <v>858000</v>
      </c>
      <c r="O11" s="31">
        <v>6660359.2811936056</v>
      </c>
    </row>
    <row r="12" spans="1:243" x14ac:dyDescent="0.2">
      <c r="A12" s="28"/>
      <c r="B12" s="25" t="s">
        <v>41</v>
      </c>
      <c r="C12" s="26">
        <v>4003315</v>
      </c>
      <c r="D12" s="26" t="s">
        <v>42</v>
      </c>
      <c r="E12" s="27">
        <v>6</v>
      </c>
      <c r="F12" s="28" t="s">
        <v>43</v>
      </c>
      <c r="G12" s="28" t="s">
        <v>44</v>
      </c>
      <c r="H12" s="28" t="s">
        <v>45</v>
      </c>
      <c r="I12" s="28"/>
      <c r="J12" s="28" t="s">
        <v>46</v>
      </c>
      <c r="K12" s="29"/>
      <c r="L12" s="29"/>
      <c r="M12" s="30">
        <v>6371517.1695091892</v>
      </c>
      <c r="N12" s="30">
        <v>321750</v>
      </c>
      <c r="O12" s="31">
        <v>11175225.719999999</v>
      </c>
    </row>
    <row r="13" spans="1:243" x14ac:dyDescent="0.2">
      <c r="A13" s="28"/>
      <c r="B13" s="25" t="s">
        <v>41</v>
      </c>
      <c r="C13" s="26">
        <v>4000154</v>
      </c>
      <c r="D13" s="26" t="s">
        <v>47</v>
      </c>
      <c r="E13" s="27">
        <v>7</v>
      </c>
      <c r="F13" s="28" t="s">
        <v>43</v>
      </c>
      <c r="G13" s="28"/>
      <c r="H13" s="28" t="s">
        <v>45</v>
      </c>
      <c r="I13" s="28"/>
      <c r="J13" s="28" t="s">
        <v>46</v>
      </c>
      <c r="K13" s="29"/>
      <c r="L13" s="29"/>
      <c r="M13" s="30">
        <v>6371517.1695091892</v>
      </c>
      <c r="N13" s="30">
        <v>60448.36</v>
      </c>
      <c r="O13" s="31">
        <v>11175225.719999999</v>
      </c>
    </row>
    <row r="14" spans="1:243" x14ac:dyDescent="0.2">
      <c r="A14" s="28"/>
      <c r="B14" s="25" t="s">
        <v>48</v>
      </c>
      <c r="C14" s="26">
        <v>4000758</v>
      </c>
      <c r="D14" s="26" t="s">
        <v>49</v>
      </c>
      <c r="E14" s="27">
        <v>8</v>
      </c>
      <c r="F14" s="28" t="s">
        <v>50</v>
      </c>
      <c r="G14" s="28" t="s">
        <v>51</v>
      </c>
      <c r="H14" s="28" t="s">
        <v>52</v>
      </c>
      <c r="I14" s="28"/>
      <c r="J14" s="28" t="s">
        <v>53</v>
      </c>
      <c r="K14" s="29"/>
      <c r="L14" s="29"/>
      <c r="M14" s="30">
        <v>20849020.0713384</v>
      </c>
      <c r="N14" s="30">
        <v>1901900.0000000002</v>
      </c>
      <c r="O14" s="31">
        <v>25644294.687746231</v>
      </c>
    </row>
    <row r="15" spans="1:243" x14ac:dyDescent="0.2">
      <c r="A15" s="28"/>
      <c r="B15" s="25"/>
      <c r="C15" s="26"/>
      <c r="D15" s="26"/>
      <c r="E15" s="27"/>
      <c r="F15" s="28"/>
      <c r="G15" s="28"/>
      <c r="H15" s="28"/>
      <c r="I15" s="28"/>
      <c r="J15" s="28"/>
      <c r="K15" s="29"/>
      <c r="L15" s="29"/>
      <c r="M15" s="30"/>
      <c r="N15" s="30" t="s">
        <v>54</v>
      </c>
      <c r="O15" s="31"/>
    </row>
    <row r="16" spans="1:243" x14ac:dyDescent="0.2">
      <c r="A16" s="16">
        <v>9</v>
      </c>
      <c r="B16" s="34" t="s">
        <v>55</v>
      </c>
      <c r="C16" s="35"/>
      <c r="D16" s="35"/>
      <c r="E16" s="36"/>
      <c r="F16" s="16"/>
      <c r="G16" s="16"/>
      <c r="H16" s="16"/>
      <c r="I16" s="16"/>
      <c r="J16" s="16"/>
      <c r="K16" s="37">
        <v>30</v>
      </c>
      <c r="L16" s="37">
        <v>10</v>
      </c>
      <c r="M16" s="38">
        <f>SUM(M17:M23)</f>
        <v>350773155.4617933</v>
      </c>
      <c r="N16" s="38">
        <f>SUM(N17:N23)</f>
        <v>93672900</v>
      </c>
      <c r="O16" s="39">
        <v>441215502.62656438</v>
      </c>
    </row>
    <row r="17" spans="1:243" s="32" customFormat="1" x14ac:dyDescent="0.25">
      <c r="A17" s="37"/>
      <c r="B17" s="40" t="s">
        <v>19</v>
      </c>
      <c r="C17" s="35">
        <v>4000226</v>
      </c>
      <c r="D17" s="36" t="s">
        <v>56</v>
      </c>
      <c r="E17" s="36">
        <v>9</v>
      </c>
      <c r="F17" s="16"/>
      <c r="G17" s="16" t="s">
        <v>21</v>
      </c>
      <c r="H17" s="16" t="s">
        <v>22</v>
      </c>
      <c r="I17" s="16"/>
      <c r="J17" s="16" t="s">
        <v>23</v>
      </c>
      <c r="K17" s="41"/>
      <c r="L17" s="41"/>
      <c r="M17" s="30">
        <v>250882028.28118515</v>
      </c>
      <c r="N17" s="30">
        <v>69479500</v>
      </c>
      <c r="O17" s="31">
        <v>308584895</v>
      </c>
      <c r="IH17" s="33"/>
      <c r="II17" s="33"/>
    </row>
    <row r="18" spans="1:243" x14ac:dyDescent="0.2">
      <c r="A18" s="16"/>
      <c r="B18" s="40" t="s">
        <v>37</v>
      </c>
      <c r="C18" s="35" t="s">
        <v>57</v>
      </c>
      <c r="D18" s="35" t="s">
        <v>38</v>
      </c>
      <c r="E18" s="36">
        <v>10</v>
      </c>
      <c r="F18" s="16"/>
      <c r="G18" s="16"/>
      <c r="H18" s="16" t="s">
        <v>58</v>
      </c>
      <c r="I18" s="16"/>
      <c r="J18" s="16"/>
      <c r="K18" s="41"/>
      <c r="L18" s="41"/>
      <c r="M18" s="30">
        <v>5946749.3582085762</v>
      </c>
      <c r="N18" s="30">
        <v>858000</v>
      </c>
      <c r="O18" s="31">
        <v>6660359.2811936056</v>
      </c>
    </row>
    <row r="19" spans="1:243" x14ac:dyDescent="0.2">
      <c r="A19" s="16"/>
      <c r="B19" s="40" t="s">
        <v>59</v>
      </c>
      <c r="C19" s="35">
        <v>4003316</v>
      </c>
      <c r="D19" s="35" t="s">
        <v>60</v>
      </c>
      <c r="E19" s="36">
        <v>11</v>
      </c>
      <c r="F19" s="16" t="s">
        <v>43</v>
      </c>
      <c r="G19" s="16" t="s">
        <v>44</v>
      </c>
      <c r="H19" s="16" t="s">
        <v>45</v>
      </c>
      <c r="I19" s="16"/>
      <c r="J19" s="16" t="s">
        <v>46</v>
      </c>
      <c r="K19" s="41"/>
      <c r="L19" s="41"/>
      <c r="M19" s="30">
        <v>6371517.1695091892</v>
      </c>
      <c r="N19" s="30">
        <v>321750</v>
      </c>
      <c r="O19" s="31">
        <v>11175225.719999999</v>
      </c>
    </row>
    <row r="20" spans="1:243" x14ac:dyDescent="0.2">
      <c r="A20" s="16"/>
      <c r="B20" s="40" t="s">
        <v>59</v>
      </c>
      <c r="C20" s="35">
        <v>4003317</v>
      </c>
      <c r="D20" s="35" t="s">
        <v>61</v>
      </c>
      <c r="E20" s="36">
        <v>12</v>
      </c>
      <c r="F20" s="16" t="s">
        <v>43</v>
      </c>
      <c r="G20" s="16" t="s">
        <v>44</v>
      </c>
      <c r="H20" s="16" t="s">
        <v>45</v>
      </c>
      <c r="I20" s="16"/>
      <c r="J20" s="16" t="s">
        <v>46</v>
      </c>
      <c r="K20" s="41"/>
      <c r="L20" s="41"/>
      <c r="M20" s="30">
        <v>6371517.1695091892</v>
      </c>
      <c r="N20" s="30">
        <v>321750</v>
      </c>
      <c r="O20" s="31">
        <v>11175225.719999999</v>
      </c>
    </row>
    <row r="21" spans="1:243" ht="25.5" x14ac:dyDescent="0.2">
      <c r="A21" s="16"/>
      <c r="B21" s="40" t="s">
        <v>62</v>
      </c>
      <c r="C21" s="35">
        <v>4001350</v>
      </c>
      <c r="D21" s="35" t="s">
        <v>63</v>
      </c>
      <c r="E21" s="36">
        <v>13</v>
      </c>
      <c r="F21" s="16" t="s">
        <v>64</v>
      </c>
      <c r="G21" s="16" t="s">
        <v>65</v>
      </c>
      <c r="H21" s="16" t="s">
        <v>28</v>
      </c>
      <c r="I21" s="16"/>
      <c r="J21" s="16" t="s">
        <v>66</v>
      </c>
      <c r="K21" s="41"/>
      <c r="L21" s="41"/>
      <c r="M21" s="30">
        <v>16388854.942429399</v>
      </c>
      <c r="N21" s="30">
        <v>7128000</v>
      </c>
      <c r="O21" s="31">
        <v>23900436</v>
      </c>
    </row>
    <row r="22" spans="1:243" x14ac:dyDescent="0.2">
      <c r="A22" s="16"/>
      <c r="B22" s="40" t="s">
        <v>67</v>
      </c>
      <c r="C22" s="35" t="s">
        <v>68</v>
      </c>
      <c r="D22" s="35" t="s">
        <v>69</v>
      </c>
      <c r="E22" s="36">
        <v>14</v>
      </c>
      <c r="F22" s="16" t="s">
        <v>64</v>
      </c>
      <c r="G22" s="16" t="s">
        <v>54</v>
      </c>
      <c r="H22" s="16" t="s">
        <v>70</v>
      </c>
      <c r="I22" s="16"/>
      <c r="J22" s="16" t="s">
        <v>29</v>
      </c>
      <c r="K22" s="41"/>
      <c r="L22" s="41"/>
      <c r="M22" s="30">
        <v>43963468.469613403</v>
      </c>
      <c r="N22" s="30">
        <v>13661999.999999996</v>
      </c>
      <c r="O22" s="31">
        <v>54075066.217624485</v>
      </c>
    </row>
    <row r="23" spans="1:243" x14ac:dyDescent="0.2">
      <c r="A23" s="16"/>
      <c r="B23" s="40" t="s">
        <v>48</v>
      </c>
      <c r="C23" s="35">
        <v>4003174</v>
      </c>
      <c r="D23" s="35" t="s">
        <v>71</v>
      </c>
      <c r="E23" s="36">
        <v>15</v>
      </c>
      <c r="F23" s="16" t="s">
        <v>72</v>
      </c>
      <c r="G23" s="16" t="s">
        <v>51</v>
      </c>
      <c r="H23" s="16" t="s">
        <v>52</v>
      </c>
      <c r="I23" s="16"/>
      <c r="J23" s="16" t="s">
        <v>73</v>
      </c>
      <c r="K23" s="41"/>
      <c r="L23" s="41"/>
      <c r="M23" s="30">
        <v>20849020.0713384</v>
      </c>
      <c r="N23" s="30">
        <v>1901900.0000000002</v>
      </c>
      <c r="O23" s="31">
        <v>25644294.687746231</v>
      </c>
    </row>
    <row r="24" spans="1:243" x14ac:dyDescent="0.2">
      <c r="A24" s="16"/>
      <c r="B24" s="40"/>
      <c r="C24" s="35"/>
      <c r="D24" s="35"/>
      <c r="E24" s="36"/>
      <c r="F24" s="16"/>
      <c r="G24" s="16"/>
      <c r="H24" s="16"/>
      <c r="I24" s="16"/>
      <c r="J24" s="16"/>
      <c r="K24" s="41"/>
      <c r="L24" s="41"/>
      <c r="M24" s="30"/>
      <c r="N24" s="30">
        <v>0</v>
      </c>
      <c r="O24" s="31"/>
    </row>
    <row r="25" spans="1:243" x14ac:dyDescent="0.2">
      <c r="A25" s="16">
        <v>16</v>
      </c>
      <c r="B25" s="34" t="s">
        <v>74</v>
      </c>
      <c r="C25" s="35"/>
      <c r="D25" s="35"/>
      <c r="E25" s="36"/>
      <c r="F25" s="16"/>
      <c r="G25" s="16"/>
      <c r="H25" s="16"/>
      <c r="I25" s="16"/>
      <c r="J25" s="16"/>
      <c r="K25" s="37">
        <v>35</v>
      </c>
      <c r="L25" s="37">
        <v>13</v>
      </c>
      <c r="M25" s="38">
        <f>SUM(M26:M30)</f>
        <v>716134450.46799994</v>
      </c>
      <c r="N25" s="38">
        <f>SUM(N26:N30)</f>
        <v>98230000</v>
      </c>
      <c r="O25" s="39">
        <v>877493385.00266886</v>
      </c>
    </row>
    <row r="26" spans="1:243" x14ac:dyDescent="0.2">
      <c r="A26" s="16"/>
      <c r="B26" s="40" t="s">
        <v>19</v>
      </c>
      <c r="C26" s="35">
        <v>4001143</v>
      </c>
      <c r="D26" s="35" t="s">
        <v>75</v>
      </c>
      <c r="E26" s="36">
        <v>16</v>
      </c>
      <c r="F26" s="16" t="s">
        <v>76</v>
      </c>
      <c r="G26" s="16"/>
      <c r="H26" s="16" t="s">
        <v>58</v>
      </c>
      <c r="I26" s="16"/>
      <c r="J26" s="16"/>
      <c r="K26" s="41"/>
      <c r="L26" s="41"/>
      <c r="M26" s="30">
        <v>225976475.61192587</v>
      </c>
      <c r="N26" s="42">
        <v>43890000</v>
      </c>
      <c r="O26" s="31">
        <v>277951065.0026688</v>
      </c>
    </row>
    <row r="27" spans="1:243" s="32" customFormat="1" ht="25.5" x14ac:dyDescent="0.25">
      <c r="A27" s="37"/>
      <c r="B27" s="40" t="s">
        <v>77</v>
      </c>
      <c r="C27" s="35">
        <v>4002808</v>
      </c>
      <c r="D27" s="36" t="s">
        <v>78</v>
      </c>
      <c r="E27" s="36">
        <v>17</v>
      </c>
      <c r="F27" s="16" t="s">
        <v>79</v>
      </c>
      <c r="G27" s="16" t="s">
        <v>80</v>
      </c>
      <c r="H27" s="16" t="s">
        <v>81</v>
      </c>
      <c r="I27" s="16"/>
      <c r="J27" s="16" t="s">
        <v>82</v>
      </c>
      <c r="K27" s="41"/>
      <c r="L27" s="41"/>
      <c r="M27" s="30">
        <v>14678987.428037021</v>
      </c>
      <c r="N27" s="30">
        <v>7150000</v>
      </c>
      <c r="O27" s="31">
        <v>16379160</v>
      </c>
      <c r="IH27" s="33"/>
      <c r="II27" s="33"/>
    </row>
    <row r="28" spans="1:243" x14ac:dyDescent="0.2">
      <c r="A28" s="16"/>
      <c r="B28" s="40" t="s">
        <v>83</v>
      </c>
      <c r="C28" s="35">
        <v>4000905</v>
      </c>
      <c r="D28" s="35" t="s">
        <v>84</v>
      </c>
      <c r="E28" s="36">
        <v>18</v>
      </c>
      <c r="F28" s="16" t="s">
        <v>85</v>
      </c>
      <c r="G28" s="16" t="s">
        <v>86</v>
      </c>
      <c r="H28" s="16" t="s">
        <v>87</v>
      </c>
      <c r="I28" s="16"/>
      <c r="J28" s="16" t="s">
        <v>88</v>
      </c>
      <c r="K28" s="41"/>
      <c r="L28" s="41"/>
      <c r="M28" s="30">
        <v>230400000</v>
      </c>
      <c r="N28" s="30">
        <v>20020000</v>
      </c>
      <c r="O28" s="31">
        <v>283392000</v>
      </c>
    </row>
    <row r="29" spans="1:243" s="32" customFormat="1" x14ac:dyDescent="0.25">
      <c r="A29" s="37"/>
      <c r="B29" s="40" t="s">
        <v>77</v>
      </c>
      <c r="C29" s="35">
        <v>4002809</v>
      </c>
      <c r="D29" s="36" t="s">
        <v>89</v>
      </c>
      <c r="E29" s="36">
        <v>19</v>
      </c>
      <c r="F29" s="16" t="s">
        <v>79</v>
      </c>
      <c r="G29" s="16" t="s">
        <v>90</v>
      </c>
      <c r="H29" s="16" t="s">
        <v>81</v>
      </c>
      <c r="I29" s="16"/>
      <c r="J29" s="16" t="s">
        <v>91</v>
      </c>
      <c r="K29" s="41"/>
      <c r="L29" s="41"/>
      <c r="M29" s="30">
        <v>14678987.428037021</v>
      </c>
      <c r="N29" s="30">
        <v>7150000</v>
      </c>
      <c r="O29" s="31">
        <v>16379160</v>
      </c>
      <c r="IH29" s="33"/>
      <c r="II29" s="33"/>
    </row>
    <row r="30" spans="1:243" x14ac:dyDescent="0.2">
      <c r="A30" s="16"/>
      <c r="B30" s="40" t="s">
        <v>83</v>
      </c>
      <c r="C30" s="35">
        <v>4000913</v>
      </c>
      <c r="D30" s="35" t="s">
        <v>92</v>
      </c>
      <c r="E30" s="36">
        <v>20</v>
      </c>
      <c r="F30" s="16" t="s">
        <v>85</v>
      </c>
      <c r="G30" s="16" t="s">
        <v>93</v>
      </c>
      <c r="H30" s="16" t="s">
        <v>87</v>
      </c>
      <c r="I30" s="16"/>
      <c r="J30" s="16" t="s">
        <v>88</v>
      </c>
      <c r="K30" s="41"/>
      <c r="L30" s="41"/>
      <c r="M30" s="30">
        <v>230400000</v>
      </c>
      <c r="N30" s="30">
        <v>20020000</v>
      </c>
      <c r="O30" s="31">
        <v>283392000</v>
      </c>
    </row>
    <row r="31" spans="1:243" x14ac:dyDescent="0.2">
      <c r="A31" s="16"/>
      <c r="B31" s="40"/>
      <c r="C31" s="35"/>
      <c r="D31" s="35"/>
      <c r="E31" s="36"/>
      <c r="F31" s="16"/>
      <c r="G31" s="16"/>
      <c r="H31" s="16"/>
      <c r="I31" s="16"/>
      <c r="J31" s="16"/>
      <c r="K31" s="41"/>
      <c r="L31" s="41"/>
      <c r="M31" s="30"/>
      <c r="N31" s="30">
        <v>0</v>
      </c>
      <c r="O31" s="31"/>
    </row>
    <row r="32" spans="1:243" s="32" customFormat="1" ht="12.75" x14ac:dyDescent="0.25">
      <c r="A32" s="37">
        <v>21</v>
      </c>
      <c r="B32" s="34" t="s">
        <v>94</v>
      </c>
      <c r="C32" s="35"/>
      <c r="D32" s="36"/>
      <c r="E32" s="36"/>
      <c r="F32" s="16"/>
      <c r="G32" s="16"/>
      <c r="H32" s="16"/>
      <c r="I32" s="16"/>
      <c r="J32" s="16"/>
      <c r="K32" s="37">
        <v>35</v>
      </c>
      <c r="L32" s="37">
        <v>13</v>
      </c>
      <c r="M32" s="38">
        <f>SUM(M33:M37)</f>
        <v>716134450.46799994</v>
      </c>
      <c r="N32" s="38">
        <f>SUM(N33:N37)</f>
        <v>98230000</v>
      </c>
      <c r="O32" s="39">
        <v>877493385</v>
      </c>
    </row>
    <row r="33" spans="1:243" s="32" customFormat="1" ht="25.5" x14ac:dyDescent="0.25">
      <c r="A33" s="37"/>
      <c r="B33" s="40" t="s">
        <v>19</v>
      </c>
      <c r="C33" s="35">
        <v>4001262</v>
      </c>
      <c r="D33" s="36" t="s">
        <v>95</v>
      </c>
      <c r="E33" s="36">
        <v>21</v>
      </c>
      <c r="F33" s="16" t="s">
        <v>96</v>
      </c>
      <c r="G33" s="16"/>
      <c r="H33" s="16" t="s">
        <v>58</v>
      </c>
      <c r="I33" s="16"/>
      <c r="J33" s="16"/>
      <c r="K33" s="41"/>
      <c r="L33" s="41"/>
      <c r="M33" s="30">
        <v>225976475.61192587</v>
      </c>
      <c r="N33" s="42">
        <v>43890000</v>
      </c>
      <c r="O33" s="31">
        <v>277951065</v>
      </c>
    </row>
    <row r="34" spans="1:243" x14ac:dyDescent="0.2">
      <c r="A34" s="16"/>
      <c r="B34" s="40" t="s">
        <v>77</v>
      </c>
      <c r="C34" s="35">
        <v>4002810</v>
      </c>
      <c r="D34" s="35" t="s">
        <v>97</v>
      </c>
      <c r="E34" s="36">
        <v>22</v>
      </c>
      <c r="F34" s="16"/>
      <c r="G34" s="16" t="s">
        <v>98</v>
      </c>
      <c r="H34" s="16" t="s">
        <v>81</v>
      </c>
      <c r="I34" s="16"/>
      <c r="J34" s="16" t="s">
        <v>82</v>
      </c>
      <c r="K34" s="41"/>
      <c r="L34" s="41"/>
      <c r="M34" s="30">
        <v>14678987.428037021</v>
      </c>
      <c r="N34" s="30">
        <v>7150000</v>
      </c>
      <c r="O34" s="31">
        <v>16379160</v>
      </c>
    </row>
    <row r="35" spans="1:243" x14ac:dyDescent="0.2">
      <c r="A35" s="16"/>
      <c r="B35" s="40" t="s">
        <v>83</v>
      </c>
      <c r="C35" s="35">
        <v>4000890</v>
      </c>
      <c r="D35" s="35" t="s">
        <v>99</v>
      </c>
      <c r="E35" s="36">
        <v>23</v>
      </c>
      <c r="F35" s="16" t="s">
        <v>85</v>
      </c>
      <c r="G35" s="16" t="s">
        <v>93</v>
      </c>
      <c r="H35" s="16" t="s">
        <v>87</v>
      </c>
      <c r="I35" s="16"/>
      <c r="J35" s="16" t="s">
        <v>88</v>
      </c>
      <c r="K35" s="41"/>
      <c r="L35" s="41"/>
      <c r="M35" s="30">
        <v>230400000</v>
      </c>
      <c r="N35" s="30">
        <v>20020000</v>
      </c>
      <c r="O35" s="31">
        <v>283392000</v>
      </c>
    </row>
    <row r="36" spans="1:243" s="32" customFormat="1" x14ac:dyDescent="0.25">
      <c r="A36" s="37"/>
      <c r="B36" s="40" t="s">
        <v>77</v>
      </c>
      <c r="C36" s="35">
        <v>4002811</v>
      </c>
      <c r="D36" s="36" t="s">
        <v>100</v>
      </c>
      <c r="E36" s="36">
        <v>24</v>
      </c>
      <c r="F36" s="16" t="s">
        <v>101</v>
      </c>
      <c r="G36" s="16" t="s">
        <v>102</v>
      </c>
      <c r="H36" s="16" t="s">
        <v>81</v>
      </c>
      <c r="I36" s="16"/>
      <c r="J36" s="16" t="s">
        <v>91</v>
      </c>
      <c r="K36" s="41"/>
      <c r="L36" s="41"/>
      <c r="M36" s="30">
        <v>14678987.428037021</v>
      </c>
      <c r="N36" s="30">
        <v>7150000</v>
      </c>
      <c r="O36" s="31">
        <v>16379160</v>
      </c>
      <c r="IH36" s="33"/>
      <c r="II36" s="33"/>
    </row>
    <row r="37" spans="1:243" x14ac:dyDescent="0.2">
      <c r="A37" s="16"/>
      <c r="B37" s="40" t="s">
        <v>83</v>
      </c>
      <c r="C37" s="35">
        <v>4000889</v>
      </c>
      <c r="D37" s="35" t="s">
        <v>103</v>
      </c>
      <c r="E37" s="36">
        <v>25</v>
      </c>
      <c r="F37" s="16" t="s">
        <v>85</v>
      </c>
      <c r="G37" s="16" t="s">
        <v>93</v>
      </c>
      <c r="H37" s="16" t="s">
        <v>87</v>
      </c>
      <c r="I37" s="16"/>
      <c r="J37" s="16" t="s">
        <v>104</v>
      </c>
      <c r="K37" s="41"/>
      <c r="L37" s="41"/>
      <c r="M37" s="30">
        <v>230400000</v>
      </c>
      <c r="N37" s="30">
        <v>20020000</v>
      </c>
      <c r="O37" s="31">
        <v>283392000</v>
      </c>
    </row>
    <row r="38" spans="1:243" x14ac:dyDescent="0.2">
      <c r="A38" s="16"/>
      <c r="B38" s="40"/>
      <c r="C38" s="35"/>
      <c r="D38" s="35"/>
      <c r="E38" s="36"/>
      <c r="F38" s="16"/>
      <c r="G38" s="16"/>
      <c r="H38" s="16"/>
      <c r="I38" s="16"/>
      <c r="J38" s="16"/>
      <c r="K38" s="41"/>
      <c r="L38" s="41"/>
      <c r="M38" s="30"/>
      <c r="N38" s="30">
        <v>0</v>
      </c>
      <c r="O38" s="31"/>
    </row>
    <row r="39" spans="1:243" x14ac:dyDescent="0.2">
      <c r="A39" s="16">
        <v>26</v>
      </c>
      <c r="B39" s="34" t="s">
        <v>105</v>
      </c>
      <c r="C39" s="35"/>
      <c r="D39" s="35"/>
      <c r="E39" s="36"/>
      <c r="F39" s="16"/>
      <c r="G39" s="16"/>
      <c r="H39" s="16"/>
      <c r="I39" s="16"/>
      <c r="J39" s="16"/>
      <c r="K39" s="37">
        <v>35</v>
      </c>
      <c r="L39" s="37">
        <v>15</v>
      </c>
      <c r="M39" s="38">
        <f>SUM(M40:M49)</f>
        <v>1090146586.8900304</v>
      </c>
      <c r="N39" s="38">
        <f>SUM(N40:N49)</f>
        <v>132210000</v>
      </c>
      <c r="O39" s="39">
        <v>1330094798.1186066</v>
      </c>
    </row>
    <row r="40" spans="1:243" x14ac:dyDescent="0.2">
      <c r="A40" s="16"/>
      <c r="B40" s="40" t="s">
        <v>19</v>
      </c>
      <c r="C40" s="35">
        <v>4001104</v>
      </c>
      <c r="D40" s="35" t="s">
        <v>106</v>
      </c>
      <c r="E40" s="36">
        <v>26</v>
      </c>
      <c r="F40" s="16"/>
      <c r="G40" s="16"/>
      <c r="H40" s="16" t="s">
        <v>58</v>
      </c>
      <c r="I40" s="16"/>
      <c r="J40" s="16"/>
      <c r="K40" s="41"/>
      <c r="L40" s="41"/>
      <c r="M40" s="30">
        <v>225976475.61192587</v>
      </c>
      <c r="N40" s="42">
        <v>43890000</v>
      </c>
      <c r="O40" s="31">
        <v>277951065</v>
      </c>
    </row>
    <row r="41" spans="1:243" s="32" customFormat="1" x14ac:dyDescent="0.25">
      <c r="A41" s="37"/>
      <c r="B41" s="40" t="s">
        <v>77</v>
      </c>
      <c r="C41" s="35">
        <v>4002812</v>
      </c>
      <c r="D41" s="36" t="s">
        <v>107</v>
      </c>
      <c r="E41" s="36">
        <v>27</v>
      </c>
      <c r="F41" s="16"/>
      <c r="G41" s="16" t="s">
        <v>108</v>
      </c>
      <c r="H41" s="16" t="s">
        <v>109</v>
      </c>
      <c r="I41" s="16" t="s">
        <v>110</v>
      </c>
      <c r="J41" s="16" t="s">
        <v>111</v>
      </c>
      <c r="K41" s="41"/>
      <c r="L41" s="41"/>
      <c r="M41" s="30">
        <v>14678987.428037021</v>
      </c>
      <c r="N41" s="30">
        <v>7150000</v>
      </c>
      <c r="O41" s="31">
        <v>16379160</v>
      </c>
      <c r="IH41" s="33"/>
      <c r="II41" s="33"/>
    </row>
    <row r="42" spans="1:243" x14ac:dyDescent="0.2">
      <c r="A42" s="16"/>
      <c r="B42" s="40" t="s">
        <v>83</v>
      </c>
      <c r="C42" s="35">
        <v>4000960</v>
      </c>
      <c r="D42" s="35" t="s">
        <v>112</v>
      </c>
      <c r="E42" s="36">
        <v>28</v>
      </c>
      <c r="F42" s="16" t="s">
        <v>85</v>
      </c>
      <c r="G42" s="16" t="s">
        <v>93</v>
      </c>
      <c r="H42" s="16" t="s">
        <v>87</v>
      </c>
      <c r="I42" s="16"/>
      <c r="J42" s="16" t="s">
        <v>113</v>
      </c>
      <c r="K42" s="41"/>
      <c r="L42" s="41"/>
      <c r="M42" s="30">
        <v>230400000</v>
      </c>
      <c r="N42" s="30">
        <v>20020000</v>
      </c>
      <c r="O42" s="31">
        <v>283392000</v>
      </c>
    </row>
    <row r="43" spans="1:243" s="32" customFormat="1" x14ac:dyDescent="0.25">
      <c r="A43" s="37"/>
      <c r="B43" s="40" t="s">
        <v>114</v>
      </c>
      <c r="C43" s="35">
        <v>4001400</v>
      </c>
      <c r="D43" s="36" t="s">
        <v>115</v>
      </c>
      <c r="E43" s="36">
        <v>29</v>
      </c>
      <c r="F43" s="16"/>
      <c r="G43" s="16" t="s">
        <v>116</v>
      </c>
      <c r="H43" s="16" t="s">
        <v>117</v>
      </c>
      <c r="I43" s="16"/>
      <c r="J43" s="16" t="s">
        <v>118</v>
      </c>
      <c r="K43" s="41"/>
      <c r="L43" s="41"/>
      <c r="M43" s="30">
        <v>10560144.497351667</v>
      </c>
      <c r="N43" s="30">
        <v>4290000</v>
      </c>
      <c r="O43" s="31">
        <v>9673272</v>
      </c>
      <c r="IH43" s="33"/>
      <c r="II43" s="33"/>
    </row>
    <row r="44" spans="1:243" x14ac:dyDescent="0.2">
      <c r="A44" s="16"/>
      <c r="B44" s="40" t="s">
        <v>119</v>
      </c>
      <c r="C44" s="35">
        <v>4000931</v>
      </c>
      <c r="D44" s="35" t="s">
        <v>120</v>
      </c>
      <c r="E44" s="36">
        <v>30</v>
      </c>
      <c r="F44" s="16"/>
      <c r="G44" s="16" t="s">
        <v>121</v>
      </c>
      <c r="H44" s="16" t="s">
        <v>87</v>
      </c>
      <c r="I44" s="16"/>
      <c r="J44" s="16" t="s">
        <v>122</v>
      </c>
      <c r="K44" s="41"/>
      <c r="L44" s="41"/>
      <c r="M44" s="30">
        <v>172800000</v>
      </c>
      <c r="N44" s="30">
        <v>11985000</v>
      </c>
      <c r="O44" s="31">
        <v>212544000</v>
      </c>
    </row>
    <row r="45" spans="1:243" x14ac:dyDescent="0.2">
      <c r="A45" s="16"/>
      <c r="B45" s="40" t="s">
        <v>123</v>
      </c>
      <c r="C45" s="35">
        <v>4003718</v>
      </c>
      <c r="D45" s="35" t="s">
        <v>124</v>
      </c>
      <c r="E45" s="36">
        <v>31</v>
      </c>
      <c r="F45" s="16"/>
      <c r="G45" s="16"/>
      <c r="H45" s="16" t="s">
        <v>125</v>
      </c>
      <c r="I45" s="16"/>
      <c r="J45" s="16"/>
      <c r="K45" s="41"/>
      <c r="L45" s="41"/>
      <c r="M45" s="30">
        <v>7291847.4273271821</v>
      </c>
      <c r="N45" s="30">
        <v>1430000</v>
      </c>
      <c r="O45" s="31">
        <v>8166869.1186064444</v>
      </c>
    </row>
    <row r="46" spans="1:243" s="32" customFormat="1" x14ac:dyDescent="0.25">
      <c r="A46" s="37"/>
      <c r="B46" s="40" t="s">
        <v>77</v>
      </c>
      <c r="C46" s="35">
        <v>4002813</v>
      </c>
      <c r="D46" s="36" t="s">
        <v>126</v>
      </c>
      <c r="E46" s="36">
        <v>32</v>
      </c>
      <c r="F46" s="16"/>
      <c r="G46" s="16" t="s">
        <v>127</v>
      </c>
      <c r="H46" s="16" t="s">
        <v>109</v>
      </c>
      <c r="I46" s="16" t="s">
        <v>128</v>
      </c>
      <c r="J46" s="16" t="s">
        <v>111</v>
      </c>
      <c r="K46" s="41"/>
      <c r="L46" s="41"/>
      <c r="M46" s="30">
        <v>14678987.428037021</v>
      </c>
      <c r="N46" s="30">
        <v>7150000</v>
      </c>
      <c r="O46" s="31">
        <v>16379160</v>
      </c>
      <c r="IH46" s="33"/>
      <c r="II46" s="33"/>
    </row>
    <row r="47" spans="1:243" x14ac:dyDescent="0.2">
      <c r="A47" s="16"/>
      <c r="B47" s="40" t="s">
        <v>83</v>
      </c>
      <c r="C47" s="35">
        <v>4000891</v>
      </c>
      <c r="D47" s="35" t="s">
        <v>129</v>
      </c>
      <c r="E47" s="36">
        <v>33</v>
      </c>
      <c r="F47" s="16" t="s">
        <v>85</v>
      </c>
      <c r="G47" s="16" t="s">
        <v>93</v>
      </c>
      <c r="H47" s="16" t="s">
        <v>87</v>
      </c>
      <c r="I47" s="16"/>
      <c r="J47" s="16" t="s">
        <v>88</v>
      </c>
      <c r="K47" s="41"/>
      <c r="L47" s="41"/>
      <c r="M47" s="30">
        <v>230400000</v>
      </c>
      <c r="N47" s="30">
        <v>20020000</v>
      </c>
      <c r="O47" s="31">
        <v>283392000</v>
      </c>
    </row>
    <row r="48" spans="1:243" s="32" customFormat="1" x14ac:dyDescent="0.25">
      <c r="A48" s="37"/>
      <c r="B48" s="40" t="s">
        <v>114</v>
      </c>
      <c r="C48" s="35" t="s">
        <v>130</v>
      </c>
      <c r="D48" s="36" t="s">
        <v>131</v>
      </c>
      <c r="E48" s="36">
        <v>34</v>
      </c>
      <c r="F48" s="16"/>
      <c r="G48" s="16" t="s">
        <v>132</v>
      </c>
      <c r="H48" s="16" t="s">
        <v>117</v>
      </c>
      <c r="I48" s="16"/>
      <c r="J48" s="16" t="s">
        <v>118</v>
      </c>
      <c r="K48" s="41"/>
      <c r="L48" s="41"/>
      <c r="M48" s="30">
        <v>10560144.497351667</v>
      </c>
      <c r="N48" s="30">
        <v>4290000</v>
      </c>
      <c r="O48" s="31">
        <v>9673272</v>
      </c>
      <c r="IH48" s="33"/>
      <c r="II48" s="33"/>
    </row>
    <row r="49" spans="1:243" x14ac:dyDescent="0.2">
      <c r="A49" s="16"/>
      <c r="B49" s="40" t="s">
        <v>119</v>
      </c>
      <c r="C49" s="35">
        <v>4000917</v>
      </c>
      <c r="D49" s="35" t="s">
        <v>133</v>
      </c>
      <c r="E49" s="36">
        <v>35</v>
      </c>
      <c r="F49" s="16" t="s">
        <v>85</v>
      </c>
      <c r="G49" s="16" t="s">
        <v>93</v>
      </c>
      <c r="H49" s="16" t="s">
        <v>87</v>
      </c>
      <c r="I49" s="16"/>
      <c r="J49" s="16" t="s">
        <v>134</v>
      </c>
      <c r="K49" s="41"/>
      <c r="L49" s="41"/>
      <c r="M49" s="30">
        <v>172800000</v>
      </c>
      <c r="N49" s="30">
        <v>11985000</v>
      </c>
      <c r="O49" s="31">
        <v>212544000</v>
      </c>
    </row>
    <row r="50" spans="1:243" x14ac:dyDescent="0.2">
      <c r="A50" s="16">
        <v>36</v>
      </c>
      <c r="B50" s="34" t="s">
        <v>135</v>
      </c>
      <c r="C50" s="35"/>
      <c r="D50" s="35"/>
      <c r="E50" s="36"/>
      <c r="F50" s="16"/>
      <c r="G50" s="16"/>
      <c r="H50" s="16"/>
      <c r="I50" s="16"/>
      <c r="J50" s="16"/>
      <c r="K50" s="37">
        <v>35</v>
      </c>
      <c r="L50" s="37">
        <v>13</v>
      </c>
      <c r="M50" s="38">
        <f>SUM(M51:M55)</f>
        <v>353905221.21141231</v>
      </c>
      <c r="N50" s="38">
        <f>SUM(N51:N55)</f>
        <v>38272203.130800009</v>
      </c>
      <c r="O50" s="39">
        <v>432916219.6957894</v>
      </c>
    </row>
    <row r="51" spans="1:243" x14ac:dyDescent="0.2">
      <c r="A51" s="16"/>
      <c r="B51" s="40" t="s">
        <v>19</v>
      </c>
      <c r="C51" s="35">
        <v>4003361</v>
      </c>
      <c r="D51" s="35" t="s">
        <v>136</v>
      </c>
      <c r="E51" s="36">
        <v>36</v>
      </c>
      <c r="F51" s="16"/>
      <c r="G51" s="16"/>
      <c r="H51" s="16" t="s">
        <v>58</v>
      </c>
      <c r="I51" s="16"/>
      <c r="J51" s="16"/>
      <c r="K51" s="41"/>
      <c r="L51" s="41"/>
      <c r="M51" s="30">
        <v>225976475.61192587</v>
      </c>
      <c r="N51" s="30">
        <v>31105200.000000004</v>
      </c>
      <c r="O51" s="31">
        <v>277951798</v>
      </c>
    </row>
    <row r="52" spans="1:243" ht="25.5" x14ac:dyDescent="0.2">
      <c r="A52" s="16"/>
      <c r="B52" s="40" t="s">
        <v>137</v>
      </c>
      <c r="C52" s="35">
        <v>4000521</v>
      </c>
      <c r="D52" s="43" t="s">
        <v>138</v>
      </c>
      <c r="E52" s="36">
        <v>37</v>
      </c>
      <c r="F52" s="16"/>
      <c r="G52" s="16" t="s">
        <v>139</v>
      </c>
      <c r="H52" s="16" t="s">
        <v>140</v>
      </c>
      <c r="I52" s="16"/>
      <c r="J52" s="16" t="s">
        <v>141</v>
      </c>
      <c r="K52" s="41"/>
      <c r="L52" s="41"/>
      <c r="M52" s="30">
        <v>4242915.1998287952</v>
      </c>
      <c r="N52" s="30">
        <v>1980000</v>
      </c>
      <c r="O52" s="31">
        <v>3317244</v>
      </c>
    </row>
    <row r="53" spans="1:243" x14ac:dyDescent="0.2">
      <c r="A53" s="16"/>
      <c r="B53" s="40" t="s">
        <v>142</v>
      </c>
      <c r="C53" s="35">
        <v>4000429</v>
      </c>
      <c r="D53" s="35" t="s">
        <v>143</v>
      </c>
      <c r="E53" s="36">
        <v>38</v>
      </c>
      <c r="F53" s="16" t="s">
        <v>144</v>
      </c>
      <c r="G53" s="16" t="s">
        <v>145</v>
      </c>
      <c r="H53" s="16" t="s">
        <v>87</v>
      </c>
      <c r="I53" s="16"/>
      <c r="J53" s="16" t="s">
        <v>146</v>
      </c>
      <c r="K53" s="41"/>
      <c r="L53" s="41"/>
      <c r="M53" s="30">
        <v>4242915.1998287952</v>
      </c>
      <c r="N53" s="30">
        <v>1461460.0000000002</v>
      </c>
      <c r="O53" s="31">
        <v>5218785.6957894182</v>
      </c>
    </row>
    <row r="54" spans="1:243" s="32" customFormat="1" x14ac:dyDescent="0.25">
      <c r="A54" s="37"/>
      <c r="B54" s="40" t="s">
        <v>147</v>
      </c>
      <c r="C54" s="35" t="s">
        <v>148</v>
      </c>
      <c r="D54" s="36" t="s">
        <v>149</v>
      </c>
      <c r="E54" s="36">
        <v>39</v>
      </c>
      <c r="F54" s="16" t="s">
        <v>150</v>
      </c>
      <c r="G54" s="16" t="s">
        <v>151</v>
      </c>
      <c r="H54" s="16" t="s">
        <v>117</v>
      </c>
      <c r="I54" s="16"/>
      <c r="J54" s="16" t="s">
        <v>152</v>
      </c>
      <c r="K54" s="41"/>
      <c r="L54" s="41"/>
      <c r="M54" s="30">
        <v>4242915.1998287952</v>
      </c>
      <c r="N54" s="30">
        <v>1980000</v>
      </c>
      <c r="O54" s="31">
        <v>4732392</v>
      </c>
      <c r="IH54" s="33"/>
      <c r="II54" s="33"/>
    </row>
    <row r="55" spans="1:243" x14ac:dyDescent="0.2">
      <c r="A55" s="16"/>
      <c r="B55" s="40" t="s">
        <v>153</v>
      </c>
      <c r="C55" s="35">
        <v>4000292</v>
      </c>
      <c r="D55" s="35" t="s">
        <v>154</v>
      </c>
      <c r="E55" s="36">
        <v>40</v>
      </c>
      <c r="F55" s="16" t="s">
        <v>155</v>
      </c>
      <c r="G55" s="16" t="s">
        <v>156</v>
      </c>
      <c r="H55" s="16" t="s">
        <v>87</v>
      </c>
      <c r="I55" s="16"/>
      <c r="J55" s="16" t="s">
        <v>157</v>
      </c>
      <c r="K55" s="41"/>
      <c r="L55" s="41"/>
      <c r="M55" s="30">
        <v>115200000</v>
      </c>
      <c r="N55" s="30">
        <v>1745543.1308000002</v>
      </c>
      <c r="O55" s="31">
        <v>141696000</v>
      </c>
    </row>
    <row r="56" spans="1:243" x14ac:dyDescent="0.2">
      <c r="A56" s="16"/>
      <c r="B56" s="40"/>
      <c r="C56" s="35"/>
      <c r="D56" s="35"/>
      <c r="E56" s="36"/>
      <c r="F56" s="16"/>
      <c r="G56" s="16"/>
      <c r="H56" s="16"/>
      <c r="I56" s="16"/>
      <c r="J56" s="16"/>
      <c r="K56" s="41"/>
      <c r="L56" s="41"/>
      <c r="M56" s="44"/>
      <c r="N56" s="30">
        <v>0</v>
      </c>
      <c r="O56" s="31"/>
    </row>
    <row r="57" spans="1:243" x14ac:dyDescent="0.2">
      <c r="A57" s="16">
        <v>41</v>
      </c>
      <c r="B57" s="34" t="s">
        <v>158</v>
      </c>
      <c r="C57" s="35"/>
      <c r="D57" s="35"/>
      <c r="E57" s="36"/>
      <c r="F57" s="16"/>
      <c r="G57" s="16"/>
      <c r="H57" s="16"/>
      <c r="I57" s="16"/>
      <c r="J57" s="16"/>
      <c r="K57" s="37">
        <v>20</v>
      </c>
      <c r="L57" s="37">
        <v>8</v>
      </c>
      <c r="M57" s="38">
        <f>SUM(M58:M61)</f>
        <v>179644604.80051512</v>
      </c>
      <c r="N57" s="38">
        <f>SUM(N58:N61)</f>
        <v>55931900</v>
      </c>
      <c r="O57" s="39">
        <v>213992349.83195657</v>
      </c>
    </row>
    <row r="58" spans="1:243" x14ac:dyDescent="0.2">
      <c r="A58" s="16"/>
      <c r="B58" s="40" t="s">
        <v>19</v>
      </c>
      <c r="C58" s="35">
        <v>4000055</v>
      </c>
      <c r="D58" s="35" t="s">
        <v>159</v>
      </c>
      <c r="E58" s="36">
        <v>41</v>
      </c>
      <c r="F58" s="16"/>
      <c r="G58" s="16"/>
      <c r="H58" s="16" t="s">
        <v>58</v>
      </c>
      <c r="I58" s="16"/>
      <c r="J58" s="16" t="s">
        <v>160</v>
      </c>
      <c r="K58" s="41"/>
      <c r="L58" s="41"/>
      <c r="M58" s="30">
        <v>67576697.252370179</v>
      </c>
      <c r="N58" s="30">
        <v>15750000</v>
      </c>
      <c r="O58" s="31">
        <v>83119337.620415315</v>
      </c>
    </row>
    <row r="59" spans="1:243" ht="25.5" x14ac:dyDescent="0.2">
      <c r="A59" s="16"/>
      <c r="B59" s="40" t="s">
        <v>161</v>
      </c>
      <c r="C59" s="35">
        <v>4001021</v>
      </c>
      <c r="D59" s="35" t="s">
        <v>162</v>
      </c>
      <c r="E59" s="36">
        <v>42</v>
      </c>
      <c r="F59" s="16"/>
      <c r="G59" s="16" t="s">
        <v>163</v>
      </c>
      <c r="H59" s="16" t="s">
        <v>164</v>
      </c>
      <c r="I59" s="16" t="s">
        <v>165</v>
      </c>
      <c r="J59" s="16" t="s">
        <v>166</v>
      </c>
      <c r="K59" s="41"/>
      <c r="L59" s="41"/>
      <c r="M59" s="30">
        <v>61166564.827288203</v>
      </c>
      <c r="N59" s="30">
        <v>22880000</v>
      </c>
      <c r="O59" s="31">
        <v>57324204</v>
      </c>
    </row>
    <row r="60" spans="1:243" x14ac:dyDescent="0.2">
      <c r="A60" s="16"/>
      <c r="B60" s="40" t="s">
        <v>167</v>
      </c>
      <c r="C60" s="35">
        <v>4003422</v>
      </c>
      <c r="D60" s="35" t="s">
        <v>168</v>
      </c>
      <c r="E60" s="36">
        <v>62</v>
      </c>
      <c r="F60" s="16"/>
      <c r="G60" s="16" t="s">
        <v>169</v>
      </c>
      <c r="H60" s="16" t="s">
        <v>117</v>
      </c>
      <c r="I60" s="16"/>
      <c r="J60" s="16" t="s">
        <v>170</v>
      </c>
      <c r="K60" s="41"/>
      <c r="L60" s="41"/>
      <c r="M60" s="30">
        <v>36105263.960552067</v>
      </c>
      <c r="N60" s="30">
        <v>16830000</v>
      </c>
      <c r="O60" s="31">
        <v>56977200</v>
      </c>
    </row>
    <row r="61" spans="1:243" s="32" customFormat="1" ht="12.75" x14ac:dyDescent="0.25">
      <c r="A61" s="37"/>
      <c r="B61" s="40" t="s">
        <v>171</v>
      </c>
      <c r="C61" s="35">
        <v>4003656</v>
      </c>
      <c r="D61" s="36" t="s">
        <v>172</v>
      </c>
      <c r="E61" s="36">
        <v>751</v>
      </c>
      <c r="F61" s="16" t="s">
        <v>158</v>
      </c>
      <c r="G61" s="16"/>
      <c r="H61" s="16" t="s">
        <v>173</v>
      </c>
      <c r="I61" s="16"/>
      <c r="J61" s="16" t="s">
        <v>174</v>
      </c>
      <c r="K61" s="41"/>
      <c r="L61" s="41"/>
      <c r="M61" s="30">
        <v>14796078.760304671</v>
      </c>
      <c r="N61" s="30">
        <v>471900</v>
      </c>
      <c r="O61" s="31">
        <v>16571608.211541234</v>
      </c>
    </row>
    <row r="62" spans="1:243" x14ac:dyDescent="0.2">
      <c r="A62" s="16"/>
      <c r="B62" s="40"/>
      <c r="C62" s="35"/>
      <c r="D62" s="35"/>
      <c r="E62" s="36"/>
      <c r="F62" s="16"/>
      <c r="G62" s="16"/>
      <c r="H62" s="16"/>
      <c r="I62" s="16"/>
      <c r="J62" s="16"/>
      <c r="K62" s="41"/>
      <c r="L62" s="41"/>
      <c r="M62" s="44"/>
      <c r="N62" s="30">
        <v>0</v>
      </c>
      <c r="O62" s="31"/>
    </row>
    <row r="63" spans="1:243" x14ac:dyDescent="0.2">
      <c r="A63" s="16">
        <v>43</v>
      </c>
      <c r="B63" s="34" t="s">
        <v>175</v>
      </c>
      <c r="C63" s="35"/>
      <c r="D63" s="35"/>
      <c r="E63" s="36"/>
      <c r="F63" s="16"/>
      <c r="G63" s="16"/>
      <c r="H63" s="16"/>
      <c r="I63" s="16"/>
      <c r="J63" s="16"/>
      <c r="K63" s="37">
        <v>20</v>
      </c>
      <c r="L63" s="37">
        <v>8</v>
      </c>
      <c r="M63" s="38">
        <f>SUM(M64:M70)</f>
        <v>341270322.7322554</v>
      </c>
      <c r="N63" s="38">
        <f>SUM(N64:N70)</f>
        <v>41952261.141006403</v>
      </c>
      <c r="O63" s="39">
        <v>439790224.37546206</v>
      </c>
    </row>
    <row r="64" spans="1:243" x14ac:dyDescent="0.2">
      <c r="A64" s="16"/>
      <c r="B64" s="40" t="s">
        <v>19</v>
      </c>
      <c r="C64" s="35">
        <v>4001066</v>
      </c>
      <c r="D64" s="35" t="s">
        <v>176</v>
      </c>
      <c r="E64" s="36">
        <v>43</v>
      </c>
      <c r="F64" s="16"/>
      <c r="G64" s="16"/>
      <c r="H64" s="16" t="s">
        <v>58</v>
      </c>
      <c r="I64" s="16"/>
      <c r="J64" s="16"/>
      <c r="K64" s="41"/>
      <c r="L64" s="41"/>
      <c r="M64" s="30">
        <v>154938842.84172001</v>
      </c>
      <c r="N64" s="30">
        <v>18592661.141006403</v>
      </c>
      <c r="O64" s="31">
        <v>190574776.69531563</v>
      </c>
    </row>
    <row r="65" spans="1:243" ht="25.5" x14ac:dyDescent="0.2">
      <c r="A65" s="16"/>
      <c r="B65" s="40" t="s">
        <v>177</v>
      </c>
      <c r="C65" s="35">
        <v>4000578</v>
      </c>
      <c r="D65" s="35" t="s">
        <v>178</v>
      </c>
      <c r="E65" s="36">
        <v>44</v>
      </c>
      <c r="F65" s="16" t="s">
        <v>179</v>
      </c>
      <c r="G65" s="16" t="s">
        <v>180</v>
      </c>
      <c r="H65" s="16" t="s">
        <v>164</v>
      </c>
      <c r="I65" s="16"/>
      <c r="J65" s="16" t="s">
        <v>181</v>
      </c>
      <c r="K65" s="41"/>
      <c r="L65" s="41"/>
      <c r="M65" s="30">
        <v>110439630.93815927</v>
      </c>
      <c r="N65" s="30">
        <v>13728000</v>
      </c>
      <c r="O65" s="31">
        <v>112992000</v>
      </c>
    </row>
    <row r="66" spans="1:243" x14ac:dyDescent="0.2">
      <c r="A66" s="16"/>
      <c r="B66" s="40" t="s">
        <v>167</v>
      </c>
      <c r="C66" s="35">
        <v>4003408</v>
      </c>
      <c r="D66" s="35" t="s">
        <v>182</v>
      </c>
      <c r="E66" s="36">
        <v>63</v>
      </c>
      <c r="F66" s="16"/>
      <c r="G66" s="16" t="s">
        <v>183</v>
      </c>
      <c r="H66" s="16" t="s">
        <v>184</v>
      </c>
      <c r="I66" s="16"/>
      <c r="J66" s="16" t="s">
        <v>185</v>
      </c>
      <c r="K66" s="41"/>
      <c r="L66" s="41"/>
      <c r="M66" s="30">
        <v>42122807.953977413</v>
      </c>
      <c r="N66" s="30">
        <v>7007000.0000000009</v>
      </c>
      <c r="O66" s="31">
        <v>91563360</v>
      </c>
    </row>
    <row r="67" spans="1:243" s="32" customFormat="1" ht="12.75" x14ac:dyDescent="0.25">
      <c r="A67" s="37"/>
      <c r="B67" s="40" t="s">
        <v>186</v>
      </c>
      <c r="C67" s="35">
        <v>4003745</v>
      </c>
      <c r="D67" s="36" t="s">
        <v>187</v>
      </c>
      <c r="E67" s="36">
        <v>719</v>
      </c>
      <c r="F67" s="16" t="s">
        <v>188</v>
      </c>
      <c r="G67" s="16"/>
      <c r="H67" s="16" t="s">
        <v>39</v>
      </c>
      <c r="I67" s="16"/>
      <c r="J67" s="16" t="s">
        <v>189</v>
      </c>
      <c r="K67" s="41"/>
      <c r="L67" s="41"/>
      <c r="M67" s="30">
        <v>5946749.3582085762</v>
      </c>
      <c r="N67" s="30">
        <v>858000</v>
      </c>
      <c r="O67" s="31">
        <v>6660359.2811936056</v>
      </c>
    </row>
    <row r="68" spans="1:243" x14ac:dyDescent="0.2">
      <c r="A68" s="16"/>
      <c r="B68" s="40" t="s">
        <v>190</v>
      </c>
      <c r="C68" s="35">
        <v>0</v>
      </c>
      <c r="D68" s="35" t="s">
        <v>191</v>
      </c>
      <c r="E68" s="36">
        <v>721</v>
      </c>
      <c r="F68" s="16" t="s">
        <v>192</v>
      </c>
      <c r="G68" s="16" t="s">
        <v>193</v>
      </c>
      <c r="H68" s="16" t="s">
        <v>194</v>
      </c>
      <c r="I68" s="16"/>
      <c r="J68" s="16" t="s">
        <v>195</v>
      </c>
      <c r="K68" s="41"/>
      <c r="L68" s="41"/>
      <c r="M68" s="30">
        <v>3044169.3143210569</v>
      </c>
      <c r="N68" s="30">
        <v>473000</v>
      </c>
      <c r="O68" s="31">
        <v>6660359.2811936056</v>
      </c>
    </row>
    <row r="69" spans="1:243" x14ac:dyDescent="0.2">
      <c r="A69" s="16"/>
      <c r="B69" s="40" t="s">
        <v>196</v>
      </c>
      <c r="C69" s="35">
        <v>4000854</v>
      </c>
      <c r="D69" s="35" t="s">
        <v>197</v>
      </c>
      <c r="E69" s="36">
        <v>722</v>
      </c>
      <c r="F69" s="16"/>
      <c r="G69" s="16"/>
      <c r="H69" s="16" t="s">
        <v>198</v>
      </c>
      <c r="I69" s="16"/>
      <c r="J69" s="16" t="s">
        <v>199</v>
      </c>
      <c r="K69" s="41"/>
      <c r="L69" s="41"/>
      <c r="M69" s="30">
        <v>5946749.3582085762</v>
      </c>
      <c r="N69" s="30">
        <v>693000</v>
      </c>
      <c r="O69" s="31">
        <v>6838761.7619398618</v>
      </c>
    </row>
    <row r="70" spans="1:243" s="32" customFormat="1" ht="12.75" x14ac:dyDescent="0.25">
      <c r="A70" s="37"/>
      <c r="B70" s="40" t="s">
        <v>171</v>
      </c>
      <c r="C70" s="35">
        <v>4003621</v>
      </c>
      <c r="D70" s="36" t="s">
        <v>200</v>
      </c>
      <c r="E70" s="36">
        <v>752</v>
      </c>
      <c r="F70" s="16" t="s">
        <v>175</v>
      </c>
      <c r="G70" s="16" t="s">
        <v>201</v>
      </c>
      <c r="H70" s="16" t="s">
        <v>39</v>
      </c>
      <c r="I70" s="16"/>
      <c r="J70" s="16"/>
      <c r="K70" s="41"/>
      <c r="L70" s="41"/>
      <c r="M70" s="30">
        <v>18831372.96766049</v>
      </c>
      <c r="N70" s="30">
        <v>600600</v>
      </c>
      <c r="O70" s="31">
        <v>21091137.723779753</v>
      </c>
    </row>
    <row r="71" spans="1:243" x14ac:dyDescent="0.2">
      <c r="A71" s="16"/>
      <c r="B71" s="40"/>
      <c r="C71" s="35"/>
      <c r="D71" s="35"/>
      <c r="E71" s="36"/>
      <c r="F71" s="16"/>
      <c r="G71" s="16"/>
      <c r="H71" s="16"/>
      <c r="I71" s="16"/>
      <c r="J71" s="16"/>
      <c r="K71" s="41"/>
      <c r="L71" s="41"/>
      <c r="M71" s="44"/>
      <c r="N71" s="30">
        <v>0</v>
      </c>
      <c r="O71" s="31"/>
    </row>
    <row r="72" spans="1:243" x14ac:dyDescent="0.2">
      <c r="A72" s="16">
        <v>45</v>
      </c>
      <c r="B72" s="34" t="s">
        <v>202</v>
      </c>
      <c r="C72" s="35"/>
      <c r="D72" s="35"/>
      <c r="E72" s="36"/>
      <c r="F72" s="16"/>
      <c r="G72" s="16"/>
      <c r="H72" s="16"/>
      <c r="I72" s="16"/>
      <c r="J72" s="16"/>
      <c r="K72" s="37">
        <v>20</v>
      </c>
      <c r="L72" s="37">
        <v>10</v>
      </c>
      <c r="M72" s="38">
        <f>SUM(M73:M79)</f>
        <v>1051616251.1945448</v>
      </c>
      <c r="N72" s="38">
        <f>SUM(N73:N79)</f>
        <v>235648975.61131591</v>
      </c>
      <c r="O72" s="39">
        <v>1291484828.7402177</v>
      </c>
    </row>
    <row r="73" spans="1:243" x14ac:dyDescent="0.2">
      <c r="A73" s="16"/>
      <c r="B73" s="40" t="s">
        <v>19</v>
      </c>
      <c r="C73" s="35">
        <v>4003342</v>
      </c>
      <c r="D73" s="35" t="s">
        <v>203</v>
      </c>
      <c r="E73" s="36">
        <v>45</v>
      </c>
      <c r="F73" s="16"/>
      <c r="G73" s="16"/>
      <c r="H73" s="16" t="s">
        <v>58</v>
      </c>
      <c r="I73" s="16"/>
      <c r="J73" s="16" t="s">
        <v>204</v>
      </c>
      <c r="K73" s="41"/>
      <c r="L73" s="41"/>
      <c r="M73" s="30">
        <v>154938842.84172001</v>
      </c>
      <c r="N73" s="30">
        <v>21411879.999999996</v>
      </c>
      <c r="O73" s="31">
        <v>190574776.69531563</v>
      </c>
    </row>
    <row r="74" spans="1:243" x14ac:dyDescent="0.2">
      <c r="A74" s="16"/>
      <c r="B74" s="40" t="s">
        <v>205</v>
      </c>
      <c r="C74" s="35">
        <v>4000399</v>
      </c>
      <c r="D74" s="35" t="s">
        <v>206</v>
      </c>
      <c r="E74" s="36">
        <v>46</v>
      </c>
      <c r="F74" s="16"/>
      <c r="G74" s="16" t="s">
        <v>207</v>
      </c>
      <c r="H74" s="16" t="s">
        <v>208</v>
      </c>
      <c r="I74" s="16"/>
      <c r="J74" s="16" t="s">
        <v>209</v>
      </c>
      <c r="K74" s="41"/>
      <c r="L74" s="41"/>
      <c r="M74" s="30">
        <v>301231172.84735107</v>
      </c>
      <c r="N74" s="30">
        <v>126373500</v>
      </c>
      <c r="O74" s="31">
        <v>370514342.60224181</v>
      </c>
    </row>
    <row r="75" spans="1:243" x14ac:dyDescent="0.2">
      <c r="A75" s="16"/>
      <c r="B75" s="40" t="s">
        <v>83</v>
      </c>
      <c r="C75" s="35">
        <v>4003142</v>
      </c>
      <c r="D75" s="35" t="s">
        <v>210</v>
      </c>
      <c r="E75" s="36">
        <v>47</v>
      </c>
      <c r="F75" s="16"/>
      <c r="G75" s="16" t="s">
        <v>211</v>
      </c>
      <c r="H75" s="16" t="s">
        <v>212</v>
      </c>
      <c r="I75" s="16" t="s">
        <v>213</v>
      </c>
      <c r="J75" s="16" t="s">
        <v>214</v>
      </c>
      <c r="K75" s="41"/>
      <c r="L75" s="41"/>
      <c r="M75" s="30">
        <v>568048286.90877295</v>
      </c>
      <c r="N75" s="30">
        <v>85207243.036315933</v>
      </c>
      <c r="O75" s="31">
        <v>698699392.89779067</v>
      </c>
    </row>
    <row r="76" spans="1:243" s="32" customFormat="1" x14ac:dyDescent="0.25">
      <c r="A76" s="37"/>
      <c r="B76" s="40" t="s">
        <v>215</v>
      </c>
      <c r="C76" s="35">
        <v>4000478</v>
      </c>
      <c r="D76" s="36" t="s">
        <v>216</v>
      </c>
      <c r="E76" s="36">
        <v>524</v>
      </c>
      <c r="F76" s="16" t="s">
        <v>217</v>
      </c>
      <c r="G76" s="16" t="s">
        <v>218</v>
      </c>
      <c r="H76" s="16" t="s">
        <v>117</v>
      </c>
      <c r="I76" s="16"/>
      <c r="J76" s="16" t="s">
        <v>219</v>
      </c>
      <c r="K76" s="41"/>
      <c r="L76" s="41"/>
      <c r="M76" s="30">
        <v>2580464.4536512215</v>
      </c>
      <c r="N76" s="30">
        <v>143200</v>
      </c>
      <c r="O76" s="31">
        <v>2173416</v>
      </c>
      <c r="IH76" s="33"/>
      <c r="II76" s="33"/>
    </row>
    <row r="77" spans="1:243" s="32" customFormat="1" x14ac:dyDescent="0.25">
      <c r="A77" s="37"/>
      <c r="B77" s="40" t="s">
        <v>220</v>
      </c>
      <c r="C77" s="35">
        <v>4000837</v>
      </c>
      <c r="D77" s="36" t="s">
        <v>221</v>
      </c>
      <c r="E77" s="36">
        <v>525</v>
      </c>
      <c r="F77" s="16" t="s">
        <v>222</v>
      </c>
      <c r="G77" s="16" t="s">
        <v>223</v>
      </c>
      <c r="H77" s="16" t="s">
        <v>224</v>
      </c>
      <c r="I77" s="16"/>
      <c r="J77" s="16" t="s">
        <v>225</v>
      </c>
      <c r="K77" s="41"/>
      <c r="L77" s="41"/>
      <c r="M77" s="30">
        <v>12806749.510713467</v>
      </c>
      <c r="N77" s="30">
        <v>1556752.575</v>
      </c>
      <c r="O77" s="31">
        <v>15752301.898177564</v>
      </c>
      <c r="IH77" s="33"/>
      <c r="II77" s="33"/>
    </row>
    <row r="78" spans="1:243" s="32" customFormat="1" ht="12.75" x14ac:dyDescent="0.25">
      <c r="A78" s="37"/>
      <c r="B78" s="40" t="s">
        <v>226</v>
      </c>
      <c r="C78" s="35">
        <v>4000337</v>
      </c>
      <c r="D78" s="36" t="s">
        <v>227</v>
      </c>
      <c r="E78" s="36">
        <v>542</v>
      </c>
      <c r="F78" s="16"/>
      <c r="G78" s="16"/>
      <c r="H78" s="16" t="s">
        <v>228</v>
      </c>
      <c r="I78" s="16"/>
      <c r="J78" s="16" t="s">
        <v>229</v>
      </c>
      <c r="K78" s="41"/>
      <c r="L78" s="41"/>
      <c r="M78" s="30">
        <v>1391539.3498208066</v>
      </c>
      <c r="N78" s="30">
        <v>312900</v>
      </c>
      <c r="O78" s="31">
        <v>1558524.0717993036</v>
      </c>
    </row>
    <row r="79" spans="1:243" s="32" customFormat="1" ht="12.75" x14ac:dyDescent="0.25">
      <c r="A79" s="37"/>
      <c r="B79" s="40" t="s">
        <v>230</v>
      </c>
      <c r="C79" s="35">
        <v>4003299</v>
      </c>
      <c r="D79" s="36" t="s">
        <v>231</v>
      </c>
      <c r="E79" s="36">
        <v>718</v>
      </c>
      <c r="F79" s="16"/>
      <c r="G79" s="16"/>
      <c r="H79" s="16" t="s">
        <v>208</v>
      </c>
      <c r="I79" s="16"/>
      <c r="J79" s="16" t="s">
        <v>232</v>
      </c>
      <c r="K79" s="41"/>
      <c r="L79" s="41"/>
      <c r="M79" s="30">
        <v>10619195.282515315</v>
      </c>
      <c r="N79" s="30">
        <v>643500</v>
      </c>
      <c r="O79" s="31">
        <v>12212074.574892612</v>
      </c>
    </row>
    <row r="80" spans="1:243" x14ac:dyDescent="0.2">
      <c r="A80" s="16"/>
      <c r="B80" s="40"/>
      <c r="C80" s="35"/>
      <c r="D80" s="35"/>
      <c r="E80" s="36"/>
      <c r="F80" s="16"/>
      <c r="G80" s="16"/>
      <c r="H80" s="16"/>
      <c r="I80" s="16"/>
      <c r="J80" s="16"/>
      <c r="K80" s="41"/>
      <c r="L80" s="41"/>
      <c r="M80" s="44"/>
      <c r="N80" s="30">
        <v>0</v>
      </c>
      <c r="O80" s="31"/>
    </row>
    <row r="81" spans="1:243" s="32" customFormat="1" x14ac:dyDescent="0.25">
      <c r="A81" s="37">
        <v>54</v>
      </c>
      <c r="B81" s="34" t="s">
        <v>233</v>
      </c>
      <c r="C81" s="35">
        <v>4003345</v>
      </c>
      <c r="D81" s="36" t="s">
        <v>234</v>
      </c>
      <c r="E81" s="36">
        <v>54</v>
      </c>
      <c r="F81" s="16"/>
      <c r="G81" s="45" t="s">
        <v>235</v>
      </c>
      <c r="H81" s="16" t="s">
        <v>236</v>
      </c>
      <c r="I81" s="16">
        <v>700</v>
      </c>
      <c r="J81" s="16"/>
      <c r="K81" s="37">
        <v>20</v>
      </c>
      <c r="L81" s="37">
        <v>16</v>
      </c>
      <c r="M81" s="38">
        <v>300689272.09414637</v>
      </c>
      <c r="N81" s="38">
        <v>198563400</v>
      </c>
      <c r="O81" s="46">
        <v>307890152</v>
      </c>
    </row>
    <row r="82" spans="1:243" x14ac:dyDescent="0.2">
      <c r="A82" s="16"/>
      <c r="B82" s="34"/>
      <c r="C82" s="35"/>
      <c r="D82" s="35"/>
      <c r="E82" s="36"/>
      <c r="F82" s="16"/>
      <c r="G82" s="16"/>
      <c r="H82" s="16"/>
      <c r="I82" s="16"/>
      <c r="J82" s="16"/>
      <c r="K82" s="41"/>
      <c r="L82" s="41"/>
      <c r="M82" s="44"/>
      <c r="N82" s="30">
        <v>0</v>
      </c>
      <c r="O82" s="31"/>
    </row>
    <row r="83" spans="1:243" ht="25.5" x14ac:dyDescent="0.2">
      <c r="A83" s="16"/>
      <c r="B83" s="34" t="s">
        <v>237</v>
      </c>
      <c r="C83" s="35"/>
      <c r="D83" s="35" t="s">
        <v>238</v>
      </c>
      <c r="E83" s="36"/>
      <c r="F83" s="16"/>
      <c r="G83" s="16"/>
      <c r="H83" s="16" t="s">
        <v>239</v>
      </c>
      <c r="I83" s="16"/>
      <c r="J83" s="16" t="s">
        <v>240</v>
      </c>
      <c r="K83" s="37">
        <v>20</v>
      </c>
      <c r="L83" s="37">
        <v>17</v>
      </c>
      <c r="M83" s="38">
        <f>(3972047200*1.05*1.05*1.05)+M84+M85+M86+M87+M88+M89+M90+M91+M92+M93+M94+M95</f>
        <v>7047833485.9437695</v>
      </c>
      <c r="N83" s="38">
        <f>3495401536+N84+N85+N86+N87+N88+N89+N90+N91+N92+N93+N94+N95</f>
        <v>3992519774.0387449</v>
      </c>
      <c r="O83" s="39">
        <v>7969478441.7836571</v>
      </c>
    </row>
    <row r="84" spans="1:243" s="32" customFormat="1" x14ac:dyDescent="0.25">
      <c r="A84" s="37"/>
      <c r="B84" s="40" t="s">
        <v>241</v>
      </c>
      <c r="C84" s="35">
        <v>4002628</v>
      </c>
      <c r="D84" s="36" t="s">
        <v>242</v>
      </c>
      <c r="E84" s="36">
        <v>59</v>
      </c>
      <c r="F84" s="16" t="s">
        <v>243</v>
      </c>
      <c r="G84" s="16" t="s">
        <v>244</v>
      </c>
      <c r="H84" s="16" t="s">
        <v>245</v>
      </c>
      <c r="I84" s="16"/>
      <c r="J84" s="16" t="s">
        <v>246</v>
      </c>
      <c r="K84" s="41"/>
      <c r="L84" s="41"/>
      <c r="M84" s="30">
        <v>2106076.0389395826</v>
      </c>
      <c r="N84" s="30">
        <v>1308960</v>
      </c>
      <c r="O84" s="31">
        <v>2358805.1636123327</v>
      </c>
      <c r="IH84" s="33"/>
      <c r="II84" s="33"/>
    </row>
    <row r="85" spans="1:243" s="32" customFormat="1" ht="25.5" x14ac:dyDescent="0.25">
      <c r="A85" s="37"/>
      <c r="B85" s="40" t="s">
        <v>247</v>
      </c>
      <c r="C85" s="35">
        <v>4002628</v>
      </c>
      <c r="D85" s="36" t="s">
        <v>248</v>
      </c>
      <c r="E85" s="36">
        <v>60</v>
      </c>
      <c r="F85" s="16" t="s">
        <v>249</v>
      </c>
      <c r="G85" s="16" t="s">
        <v>250</v>
      </c>
      <c r="H85" s="16" t="s">
        <v>164</v>
      </c>
      <c r="I85" s="16"/>
      <c r="J85" s="16" t="s">
        <v>251</v>
      </c>
      <c r="K85" s="41"/>
      <c r="L85" s="41"/>
      <c r="M85" s="30">
        <v>286010326.27574581</v>
      </c>
      <c r="N85" s="30">
        <v>182204000</v>
      </c>
      <c r="O85" s="31">
        <v>367555204.80000001</v>
      </c>
    </row>
    <row r="86" spans="1:243" x14ac:dyDescent="0.2">
      <c r="A86" s="16"/>
      <c r="B86" s="40" t="s">
        <v>83</v>
      </c>
      <c r="C86" s="35">
        <v>4003138</v>
      </c>
      <c r="D86" s="35" t="s">
        <v>252</v>
      </c>
      <c r="E86" s="36">
        <v>61</v>
      </c>
      <c r="F86" s="16" t="s">
        <v>253</v>
      </c>
      <c r="G86" s="16" t="s">
        <v>254</v>
      </c>
      <c r="H86" s="16" t="s">
        <v>255</v>
      </c>
      <c r="I86" s="16"/>
      <c r="J86" s="16" t="s">
        <v>256</v>
      </c>
      <c r="K86" s="41"/>
      <c r="L86" s="41"/>
      <c r="M86" s="30">
        <v>786528397.25830102</v>
      </c>
      <c r="N86" s="30">
        <f>M86*0.15</f>
        <v>117979259.58874515</v>
      </c>
      <c r="O86" s="31">
        <v>967429928.62771022</v>
      </c>
    </row>
    <row r="87" spans="1:243" s="32" customFormat="1" ht="12.75" x14ac:dyDescent="0.25">
      <c r="A87" s="37"/>
      <c r="B87" s="40" t="s">
        <v>257</v>
      </c>
      <c r="C87" s="35">
        <v>4002984</v>
      </c>
      <c r="D87" s="36" t="s">
        <v>258</v>
      </c>
      <c r="E87" s="36">
        <v>64</v>
      </c>
      <c r="F87" s="16" t="s">
        <v>259</v>
      </c>
      <c r="G87" s="16" t="s">
        <v>260</v>
      </c>
      <c r="H87" s="16" t="s">
        <v>261</v>
      </c>
      <c r="I87" s="16"/>
      <c r="J87" s="16" t="s">
        <v>262</v>
      </c>
      <c r="K87" s="41"/>
      <c r="L87" s="41"/>
      <c r="M87" s="30">
        <v>2106076.0389395826</v>
      </c>
      <c r="N87" s="30">
        <v>1191396</v>
      </c>
      <c r="O87" s="31">
        <v>2421987.4447805197</v>
      </c>
    </row>
    <row r="88" spans="1:243" x14ac:dyDescent="0.2">
      <c r="A88" s="16"/>
      <c r="B88" s="40" t="s">
        <v>263</v>
      </c>
      <c r="C88" s="35">
        <v>4002628</v>
      </c>
      <c r="D88" s="35" t="s">
        <v>264</v>
      </c>
      <c r="E88" s="36">
        <v>65</v>
      </c>
      <c r="F88" s="16"/>
      <c r="G88" s="16" t="s">
        <v>265</v>
      </c>
      <c r="H88" s="16" t="s">
        <v>266</v>
      </c>
      <c r="I88" s="16"/>
      <c r="J88" s="16"/>
      <c r="K88" s="41"/>
      <c r="L88" s="41"/>
      <c r="M88" s="30">
        <v>2106076.0389395826</v>
      </c>
      <c r="N88" s="30">
        <v>1308960</v>
      </c>
      <c r="O88" s="31">
        <v>2421987.4447805197</v>
      </c>
    </row>
    <row r="89" spans="1:243" x14ac:dyDescent="0.2">
      <c r="A89" s="16"/>
      <c r="B89" s="40" t="s">
        <v>267</v>
      </c>
      <c r="C89" s="35">
        <v>4003332</v>
      </c>
      <c r="D89" s="35" t="s">
        <v>268</v>
      </c>
      <c r="E89" s="36">
        <v>66</v>
      </c>
      <c r="F89" s="16" t="s">
        <v>269</v>
      </c>
      <c r="G89" s="16"/>
      <c r="H89" s="16" t="s">
        <v>58</v>
      </c>
      <c r="I89" s="16"/>
      <c r="J89" s="16" t="s">
        <v>270</v>
      </c>
      <c r="K89" s="41"/>
      <c r="L89" s="41"/>
      <c r="M89" s="30">
        <v>1171342290.7929409</v>
      </c>
      <c r="N89" s="30">
        <v>72701000</v>
      </c>
      <c r="O89" s="31">
        <v>1440751017.6753173</v>
      </c>
    </row>
    <row r="90" spans="1:243" x14ac:dyDescent="0.2">
      <c r="A90" s="16"/>
      <c r="B90" s="40" t="s">
        <v>271</v>
      </c>
      <c r="C90" s="35">
        <v>4002628</v>
      </c>
      <c r="D90" s="35" t="s">
        <v>272</v>
      </c>
      <c r="E90" s="36">
        <v>134</v>
      </c>
      <c r="F90" s="16"/>
      <c r="G90" s="16" t="s">
        <v>273</v>
      </c>
      <c r="H90" s="16" t="s">
        <v>274</v>
      </c>
      <c r="I90" s="16"/>
      <c r="J90" s="16" t="s">
        <v>275</v>
      </c>
      <c r="K90" s="41"/>
      <c r="L90" s="41"/>
      <c r="M90" s="30">
        <v>29901079.565191608</v>
      </c>
      <c r="N90" s="30">
        <v>19048600</v>
      </c>
      <c r="O90" s="31">
        <v>36778327.865185678</v>
      </c>
    </row>
    <row r="91" spans="1:243" s="32" customFormat="1" ht="12.75" x14ac:dyDescent="0.25">
      <c r="A91" s="37"/>
      <c r="B91" s="40" t="s">
        <v>276</v>
      </c>
      <c r="C91" s="35">
        <v>4002628</v>
      </c>
      <c r="D91" s="36" t="s">
        <v>277</v>
      </c>
      <c r="E91" s="36">
        <v>717</v>
      </c>
      <c r="F91" s="16"/>
      <c r="G91" s="16" t="s">
        <v>278</v>
      </c>
      <c r="H91" s="16" t="s">
        <v>279</v>
      </c>
      <c r="I91" s="16"/>
      <c r="J91" s="16"/>
      <c r="K91" s="41"/>
      <c r="L91" s="41"/>
      <c r="M91" s="30">
        <v>2106076.0389395826</v>
      </c>
      <c r="N91" s="30">
        <v>1063530</v>
      </c>
      <c r="O91" s="31">
        <v>2421987.4447805197</v>
      </c>
    </row>
    <row r="92" spans="1:243" x14ac:dyDescent="0.2">
      <c r="A92" s="16"/>
      <c r="B92" s="47" t="s">
        <v>280</v>
      </c>
      <c r="C92" s="35">
        <v>4001035</v>
      </c>
      <c r="D92" s="35" t="s">
        <v>281</v>
      </c>
      <c r="E92" s="36">
        <v>174</v>
      </c>
      <c r="F92" s="16" t="s">
        <v>282</v>
      </c>
      <c r="G92" s="16" t="s">
        <v>283</v>
      </c>
      <c r="H92" s="16" t="s">
        <v>284</v>
      </c>
      <c r="I92" s="16"/>
      <c r="J92" s="16" t="s">
        <v>285</v>
      </c>
      <c r="K92" s="48"/>
      <c r="L92" s="48"/>
      <c r="M92" s="30">
        <v>76840497.064280808</v>
      </c>
      <c r="N92" s="30">
        <v>45240000</v>
      </c>
      <c r="O92" s="31">
        <v>88366571.623922929</v>
      </c>
    </row>
    <row r="93" spans="1:243" x14ac:dyDescent="0.2">
      <c r="A93" s="16"/>
      <c r="B93" s="47" t="s">
        <v>286</v>
      </c>
      <c r="C93" s="35">
        <v>4002816</v>
      </c>
      <c r="D93" s="35" t="s">
        <v>287</v>
      </c>
      <c r="E93" s="36">
        <v>172</v>
      </c>
      <c r="F93" s="16" t="s">
        <v>288</v>
      </c>
      <c r="G93" s="16"/>
      <c r="H93" s="16" t="s">
        <v>117</v>
      </c>
      <c r="I93" s="16"/>
      <c r="J93" s="16" t="s">
        <v>289</v>
      </c>
      <c r="K93" s="48"/>
      <c r="L93" s="48"/>
      <c r="M93" s="30">
        <v>14017337.772920216</v>
      </c>
      <c r="N93" s="30">
        <v>6435000</v>
      </c>
      <c r="O93" s="31">
        <v>10955616</v>
      </c>
    </row>
    <row r="94" spans="1:243" x14ac:dyDescent="0.2">
      <c r="A94" s="16"/>
      <c r="B94" s="47" t="s">
        <v>290</v>
      </c>
      <c r="C94" s="35">
        <v>4000487</v>
      </c>
      <c r="D94" s="35" t="s">
        <v>291</v>
      </c>
      <c r="E94" s="36">
        <v>175</v>
      </c>
      <c r="F94" s="16" t="s">
        <v>292</v>
      </c>
      <c r="G94" s="16" t="s">
        <v>293</v>
      </c>
      <c r="H94" s="16" t="s">
        <v>117</v>
      </c>
      <c r="I94" s="16"/>
      <c r="J94" s="16" t="s">
        <v>294</v>
      </c>
      <c r="K94" s="48"/>
      <c r="L94" s="48"/>
      <c r="M94" s="30">
        <v>14017337.772920216</v>
      </c>
      <c r="N94" s="30">
        <v>3397532.45</v>
      </c>
      <c r="O94" s="31">
        <v>10955616</v>
      </c>
    </row>
    <row r="95" spans="1:243" x14ac:dyDescent="0.2">
      <c r="A95" s="16"/>
      <c r="B95" s="47" t="s">
        <v>295</v>
      </c>
      <c r="C95" s="35">
        <v>4001044</v>
      </c>
      <c r="D95" s="35" t="s">
        <v>296</v>
      </c>
      <c r="E95" s="36">
        <v>176</v>
      </c>
      <c r="F95" s="16" t="s">
        <v>79</v>
      </c>
      <c r="G95" s="16" t="s">
        <v>283</v>
      </c>
      <c r="H95" s="16" t="s">
        <v>284</v>
      </c>
      <c r="I95" s="16"/>
      <c r="J95" s="16" t="s">
        <v>297</v>
      </c>
      <c r="K95" s="48"/>
      <c r="L95" s="48"/>
      <c r="M95" s="30">
        <v>62610775.385710292</v>
      </c>
      <c r="N95" s="30">
        <v>45240000</v>
      </c>
      <c r="O95" s="31">
        <v>72002391.693566829</v>
      </c>
    </row>
    <row r="96" spans="1:243" ht="25.5" x14ac:dyDescent="0.2">
      <c r="A96" s="16">
        <v>58</v>
      </c>
      <c r="B96" s="34" t="s">
        <v>298</v>
      </c>
      <c r="C96" s="35">
        <v>4002628</v>
      </c>
      <c r="D96" s="35" t="s">
        <v>299</v>
      </c>
      <c r="E96" s="36">
        <v>58</v>
      </c>
      <c r="F96" s="16"/>
      <c r="G96" s="16"/>
      <c r="H96" s="16" t="s">
        <v>239</v>
      </c>
      <c r="I96" s="16"/>
      <c r="J96" s="16" t="s">
        <v>240</v>
      </c>
      <c r="K96" s="37">
        <v>20</v>
      </c>
      <c r="L96" s="37">
        <v>17</v>
      </c>
      <c r="M96" s="38">
        <f>(3972047200*1.05*1.05*1.05)+M97+M98+M99+M100+M101+M102+M103+M104</f>
        <v>6880347537.947937</v>
      </c>
      <c r="N96" s="38">
        <f>3495401536+N97+N98+N99+N100+N101+N102+N103+N104</f>
        <v>3852635391.7258301</v>
      </c>
      <c r="O96" s="39">
        <v>7785113231.1876183</v>
      </c>
    </row>
    <row r="97" spans="1:243" x14ac:dyDescent="0.2">
      <c r="A97" s="16"/>
      <c r="B97" s="40" t="s">
        <v>241</v>
      </c>
      <c r="C97" s="35">
        <v>4002628</v>
      </c>
      <c r="D97" s="35" t="s">
        <v>300</v>
      </c>
      <c r="E97" s="36">
        <v>59</v>
      </c>
      <c r="F97" s="16" t="s">
        <v>243</v>
      </c>
      <c r="G97" s="16" t="s">
        <v>244</v>
      </c>
      <c r="H97" s="16" t="s">
        <v>245</v>
      </c>
      <c r="I97" s="16"/>
      <c r="J97" s="16" t="s">
        <v>301</v>
      </c>
      <c r="K97" s="41"/>
      <c r="L97" s="41"/>
      <c r="M97" s="30">
        <v>2106076.0389395826</v>
      </c>
      <c r="N97" s="30">
        <v>1308960</v>
      </c>
      <c r="O97" s="31">
        <v>2358805.1636123327</v>
      </c>
    </row>
    <row r="98" spans="1:243" s="32" customFormat="1" ht="25.5" x14ac:dyDescent="0.25">
      <c r="A98" s="37"/>
      <c r="B98" s="40" t="s">
        <v>247</v>
      </c>
      <c r="C98" s="35">
        <v>4002628</v>
      </c>
      <c r="D98" s="36" t="s">
        <v>302</v>
      </c>
      <c r="E98" s="36">
        <v>60</v>
      </c>
      <c r="F98" s="16" t="s">
        <v>303</v>
      </c>
      <c r="G98" s="16" t="s">
        <v>250</v>
      </c>
      <c r="H98" s="16" t="s">
        <v>164</v>
      </c>
      <c r="I98" s="16"/>
      <c r="J98" s="16" t="s">
        <v>251</v>
      </c>
      <c r="K98" s="41"/>
      <c r="L98" s="41"/>
      <c r="M98" s="30">
        <v>286010326.27574581</v>
      </c>
      <c r="N98" s="30">
        <v>182204000</v>
      </c>
      <c r="O98" s="31">
        <v>367555204.80000001</v>
      </c>
    </row>
    <row r="99" spans="1:243" x14ac:dyDescent="0.2">
      <c r="A99" s="16"/>
      <c r="B99" s="40" t="s">
        <v>83</v>
      </c>
      <c r="C99" s="35">
        <v>4003138</v>
      </c>
      <c r="D99" s="35" t="s">
        <v>304</v>
      </c>
      <c r="E99" s="36">
        <v>61</v>
      </c>
      <c r="F99" s="16" t="s">
        <v>305</v>
      </c>
      <c r="G99" s="16" t="s">
        <v>254</v>
      </c>
      <c r="H99" s="16" t="s">
        <v>255</v>
      </c>
      <c r="I99" s="16"/>
      <c r="J99" s="16" t="s">
        <v>306</v>
      </c>
      <c r="K99" s="41"/>
      <c r="L99" s="41"/>
      <c r="M99" s="30">
        <v>786528397.25830102</v>
      </c>
      <c r="N99" s="30">
        <v>78652839.725830108</v>
      </c>
      <c r="O99" s="31">
        <v>967429928.62771022</v>
      </c>
    </row>
    <row r="100" spans="1:243" s="32" customFormat="1" ht="12.75" x14ac:dyDescent="0.25">
      <c r="A100" s="37"/>
      <c r="B100" s="40" t="s">
        <v>257</v>
      </c>
      <c r="C100" s="35">
        <v>4002984</v>
      </c>
      <c r="D100" s="36" t="s">
        <v>258</v>
      </c>
      <c r="E100" s="36">
        <v>64</v>
      </c>
      <c r="F100" s="16" t="s">
        <v>259</v>
      </c>
      <c r="G100" s="16" t="s">
        <v>260</v>
      </c>
      <c r="H100" s="16" t="s">
        <v>261</v>
      </c>
      <c r="I100" s="16"/>
      <c r="J100" s="16" t="s">
        <v>307</v>
      </c>
      <c r="K100" s="41"/>
      <c r="L100" s="41"/>
      <c r="M100" s="30">
        <v>2106076.0389395826</v>
      </c>
      <c r="N100" s="30">
        <v>1191396</v>
      </c>
      <c r="O100" s="31">
        <v>1052000</v>
      </c>
    </row>
    <row r="101" spans="1:243" x14ac:dyDescent="0.2">
      <c r="A101" s="16"/>
      <c r="B101" s="40" t="s">
        <v>263</v>
      </c>
      <c r="C101" s="35">
        <v>4002628</v>
      </c>
      <c r="D101" s="35" t="s">
        <v>308</v>
      </c>
      <c r="E101" s="36">
        <v>65</v>
      </c>
      <c r="F101" s="16"/>
      <c r="G101" s="16" t="s">
        <v>309</v>
      </c>
      <c r="H101" s="16" t="s">
        <v>310</v>
      </c>
      <c r="I101" s="16"/>
      <c r="J101" s="16"/>
      <c r="K101" s="41"/>
      <c r="L101" s="41"/>
      <c r="M101" s="30">
        <v>2106076.0389395826</v>
      </c>
      <c r="N101" s="30">
        <v>1063530</v>
      </c>
      <c r="O101" s="31">
        <v>2590473.5278956867</v>
      </c>
    </row>
    <row r="102" spans="1:243" x14ac:dyDescent="0.2">
      <c r="A102" s="16"/>
      <c r="B102" s="40" t="s">
        <v>267</v>
      </c>
      <c r="C102" s="35">
        <v>4003332</v>
      </c>
      <c r="D102" s="35" t="s">
        <v>311</v>
      </c>
      <c r="E102" s="36">
        <v>66</v>
      </c>
      <c r="F102" s="16"/>
      <c r="G102" s="16"/>
      <c r="H102" s="16" t="s">
        <v>58</v>
      </c>
      <c r="I102" s="16"/>
      <c r="J102" s="16" t="s">
        <v>270</v>
      </c>
      <c r="K102" s="41"/>
      <c r="L102" s="41"/>
      <c r="M102" s="30">
        <v>1171342290.7929409</v>
      </c>
      <c r="N102" s="30">
        <v>72701000</v>
      </c>
      <c r="O102" s="31">
        <v>1440751017.6753173</v>
      </c>
    </row>
    <row r="103" spans="1:243" x14ac:dyDescent="0.2">
      <c r="A103" s="16"/>
      <c r="B103" s="40" t="s">
        <v>312</v>
      </c>
      <c r="C103" s="35">
        <v>4002628</v>
      </c>
      <c r="D103" s="35" t="s">
        <v>313</v>
      </c>
      <c r="E103" s="36">
        <v>134</v>
      </c>
      <c r="F103" s="16"/>
      <c r="G103" s="16" t="s">
        <v>273</v>
      </c>
      <c r="H103" s="16" t="s">
        <v>274</v>
      </c>
      <c r="I103" s="16"/>
      <c r="J103" s="16" t="s">
        <v>314</v>
      </c>
      <c r="K103" s="41"/>
      <c r="L103" s="41"/>
      <c r="M103" s="30">
        <v>29901079.565191608</v>
      </c>
      <c r="N103" s="30">
        <v>19048600</v>
      </c>
      <c r="O103" s="31">
        <v>36778327.865185678</v>
      </c>
    </row>
    <row r="104" spans="1:243" s="32" customFormat="1" ht="12.75" x14ac:dyDescent="0.25">
      <c r="A104" s="37"/>
      <c r="B104" s="40" t="s">
        <v>315</v>
      </c>
      <c r="C104" s="35">
        <v>4002628</v>
      </c>
      <c r="D104" s="36" t="s">
        <v>316</v>
      </c>
      <c r="E104" s="36">
        <v>717</v>
      </c>
      <c r="F104" s="16"/>
      <c r="G104" s="16" t="s">
        <v>278</v>
      </c>
      <c r="H104" s="16" t="s">
        <v>279</v>
      </c>
      <c r="I104" s="16"/>
      <c r="J104" s="16"/>
      <c r="K104" s="41"/>
      <c r="L104" s="41"/>
      <c r="M104" s="30">
        <v>2106076.0389395826</v>
      </c>
      <c r="N104" s="30">
        <v>1063530</v>
      </c>
      <c r="O104" s="31">
        <v>2590473.5278956867</v>
      </c>
    </row>
    <row r="105" spans="1:243" x14ac:dyDescent="0.2">
      <c r="A105" s="16"/>
      <c r="B105" s="40"/>
      <c r="C105" s="35"/>
      <c r="D105" s="35"/>
      <c r="E105" s="36"/>
      <c r="F105" s="16"/>
      <c r="G105" s="16"/>
      <c r="H105" s="16"/>
      <c r="I105" s="16"/>
      <c r="J105" s="16"/>
      <c r="K105" s="41"/>
      <c r="L105" s="41"/>
      <c r="M105" s="42"/>
      <c r="N105" s="30">
        <v>0</v>
      </c>
      <c r="O105" s="31"/>
    </row>
    <row r="106" spans="1:243" s="32" customFormat="1" ht="25.5" x14ac:dyDescent="0.25">
      <c r="A106" s="37">
        <v>67</v>
      </c>
      <c r="B106" s="34" t="s">
        <v>317</v>
      </c>
      <c r="C106" s="35">
        <v>4003327</v>
      </c>
      <c r="D106" s="36" t="s">
        <v>318</v>
      </c>
      <c r="E106" s="36">
        <v>67</v>
      </c>
      <c r="F106" s="16" t="s">
        <v>319</v>
      </c>
      <c r="G106" s="16"/>
      <c r="H106" s="16" t="s">
        <v>320</v>
      </c>
      <c r="I106" s="16"/>
      <c r="J106" s="16" t="s">
        <v>321</v>
      </c>
      <c r="K106" s="37">
        <v>20</v>
      </c>
      <c r="L106" s="37">
        <v>17</v>
      </c>
      <c r="M106" s="38">
        <f>2988964000+M107+M108+M109+M110+M111+M112+M113+M114+M115+M116+M117+M118+M119</f>
        <v>4070856625.6089602</v>
      </c>
      <c r="N106" s="38">
        <f>1464592360+N107+N108+N109+N110+N111+N112+N113+N114+N115+N116+N117+N118+N119</f>
        <v>1954586354.375</v>
      </c>
      <c r="O106" s="39">
        <v>4971928581.7607489</v>
      </c>
    </row>
    <row r="107" spans="1:243" ht="25.5" x14ac:dyDescent="0.2">
      <c r="A107" s="16"/>
      <c r="B107" s="40" t="s">
        <v>322</v>
      </c>
      <c r="C107" s="35">
        <v>4002788</v>
      </c>
      <c r="D107" s="35" t="s">
        <v>323</v>
      </c>
      <c r="E107" s="36">
        <v>68</v>
      </c>
      <c r="F107" s="16" t="s">
        <v>324</v>
      </c>
      <c r="G107" s="16" t="s">
        <v>325</v>
      </c>
      <c r="H107" s="16" t="s">
        <v>326</v>
      </c>
      <c r="I107" s="16"/>
      <c r="J107" s="16" t="s">
        <v>327</v>
      </c>
      <c r="K107" s="41"/>
      <c r="L107" s="41"/>
      <c r="M107" s="30">
        <v>65414242.94029434</v>
      </c>
      <c r="N107" s="30">
        <v>30030000</v>
      </c>
      <c r="O107" s="31">
        <v>84123480</v>
      </c>
    </row>
    <row r="108" spans="1:243" s="32" customFormat="1" ht="25.5" x14ac:dyDescent="0.25">
      <c r="A108" s="37"/>
      <c r="B108" s="40" t="s">
        <v>263</v>
      </c>
      <c r="C108" s="35">
        <v>4003253</v>
      </c>
      <c r="D108" s="36" t="s">
        <v>328</v>
      </c>
      <c r="E108" s="36">
        <v>69</v>
      </c>
      <c r="F108" s="16"/>
      <c r="G108" s="16" t="s">
        <v>329</v>
      </c>
      <c r="H108" s="16" t="s">
        <v>330</v>
      </c>
      <c r="I108" s="16"/>
      <c r="J108" s="16" t="s">
        <v>331</v>
      </c>
      <c r="K108" s="41"/>
      <c r="L108" s="41"/>
      <c r="M108" s="30">
        <v>34406192.715349622</v>
      </c>
      <c r="N108" s="30">
        <v>12870000</v>
      </c>
      <c r="O108" s="31">
        <v>36895710.640000001</v>
      </c>
      <c r="IH108" s="33"/>
      <c r="II108" s="33"/>
    </row>
    <row r="109" spans="1:243" x14ac:dyDescent="0.2">
      <c r="A109" s="16"/>
      <c r="B109" s="40" t="s">
        <v>332</v>
      </c>
      <c r="C109" s="35">
        <v>4003505</v>
      </c>
      <c r="D109" s="35" t="s">
        <v>333</v>
      </c>
      <c r="E109" s="36">
        <v>70</v>
      </c>
      <c r="F109" s="16"/>
      <c r="G109" s="16"/>
      <c r="H109" s="16" t="s">
        <v>58</v>
      </c>
      <c r="I109" s="16"/>
      <c r="J109" s="16" t="s">
        <v>334</v>
      </c>
      <c r="K109" s="41"/>
      <c r="L109" s="41"/>
      <c r="M109" s="30">
        <v>24848916.961085834</v>
      </c>
      <c r="N109" s="30">
        <v>2602600.0000000005</v>
      </c>
      <c r="O109" s="31">
        <v>28576254.505248707</v>
      </c>
    </row>
    <row r="110" spans="1:243" ht="25.5" x14ac:dyDescent="0.2">
      <c r="A110" s="16"/>
      <c r="B110" s="40" t="s">
        <v>322</v>
      </c>
      <c r="C110" s="35">
        <v>4002789</v>
      </c>
      <c r="D110" s="35" t="s">
        <v>335</v>
      </c>
      <c r="E110" s="36">
        <v>71</v>
      </c>
      <c r="F110" s="16" t="s">
        <v>324</v>
      </c>
      <c r="G110" s="16" t="s">
        <v>336</v>
      </c>
      <c r="H110" s="16" t="s">
        <v>326</v>
      </c>
      <c r="I110" s="16"/>
      <c r="J110" s="16" t="s">
        <v>337</v>
      </c>
      <c r="K110" s="41"/>
      <c r="L110" s="41"/>
      <c r="M110" s="30">
        <v>65414242.94029434</v>
      </c>
      <c r="N110" s="30">
        <v>30030000</v>
      </c>
      <c r="O110" s="31">
        <v>23900436</v>
      </c>
    </row>
    <row r="111" spans="1:243" s="32" customFormat="1" x14ac:dyDescent="0.25">
      <c r="A111" s="37"/>
      <c r="B111" s="40" t="s">
        <v>263</v>
      </c>
      <c r="C111" s="35">
        <v>4003254</v>
      </c>
      <c r="D111" s="36" t="s">
        <v>338</v>
      </c>
      <c r="E111" s="36">
        <v>72</v>
      </c>
      <c r="F111" s="16"/>
      <c r="G111" s="16"/>
      <c r="H111" s="16" t="s">
        <v>339</v>
      </c>
      <c r="I111" s="16" t="s">
        <v>340</v>
      </c>
      <c r="J111" s="16" t="s">
        <v>46</v>
      </c>
      <c r="K111" s="41"/>
      <c r="L111" s="41"/>
      <c r="M111" s="30">
        <v>34406192.715349622</v>
      </c>
      <c r="N111" s="30">
        <v>12870000</v>
      </c>
      <c r="O111" s="31">
        <v>36895710.640000001</v>
      </c>
      <c r="IH111" s="33"/>
      <c r="II111" s="33"/>
    </row>
    <row r="112" spans="1:243" x14ac:dyDescent="0.2">
      <c r="A112" s="16"/>
      <c r="B112" s="40" t="s">
        <v>341</v>
      </c>
      <c r="C112" s="35">
        <v>4002787</v>
      </c>
      <c r="D112" s="35" t="s">
        <v>342</v>
      </c>
      <c r="E112" s="36">
        <v>73</v>
      </c>
      <c r="F112" s="16" t="s">
        <v>343</v>
      </c>
      <c r="G112" s="16" t="s">
        <v>344</v>
      </c>
      <c r="H112" s="16" t="s">
        <v>345</v>
      </c>
      <c r="I112" s="16"/>
      <c r="J112" s="16" t="s">
        <v>346</v>
      </c>
      <c r="K112" s="41"/>
      <c r="L112" s="41"/>
      <c r="M112" s="30">
        <v>302151503.10516906</v>
      </c>
      <c r="N112" s="30">
        <v>138710000</v>
      </c>
      <c r="O112" s="31">
        <v>367555204.80000001</v>
      </c>
    </row>
    <row r="113" spans="1:243" x14ac:dyDescent="0.2">
      <c r="A113" s="16"/>
      <c r="B113" s="40" t="s">
        <v>347</v>
      </c>
      <c r="C113" s="35">
        <v>4000864</v>
      </c>
      <c r="D113" s="35" t="s">
        <v>348</v>
      </c>
      <c r="E113" s="36">
        <v>74</v>
      </c>
      <c r="F113" s="16"/>
      <c r="G113" s="16" t="s">
        <v>349</v>
      </c>
      <c r="H113" s="16" t="s">
        <v>345</v>
      </c>
      <c r="I113" s="16"/>
      <c r="J113" s="16" t="s">
        <v>346</v>
      </c>
      <c r="K113" s="41"/>
      <c r="L113" s="41"/>
      <c r="M113" s="30">
        <v>302151503.10516906</v>
      </c>
      <c r="N113" s="30">
        <v>131454400</v>
      </c>
      <c r="O113" s="31">
        <v>367555204.80000001</v>
      </c>
    </row>
    <row r="114" spans="1:243" x14ac:dyDescent="0.2">
      <c r="A114" s="16"/>
      <c r="B114" s="40" t="s">
        <v>280</v>
      </c>
      <c r="C114" s="35">
        <v>4001044</v>
      </c>
      <c r="D114" s="35" t="s">
        <v>296</v>
      </c>
      <c r="E114" s="36">
        <v>174</v>
      </c>
      <c r="F114" s="16" t="s">
        <v>282</v>
      </c>
      <c r="G114" s="16" t="s">
        <v>283</v>
      </c>
      <c r="H114" s="16" t="s">
        <v>284</v>
      </c>
      <c r="I114" s="16"/>
      <c r="J114" s="16" t="s">
        <v>285</v>
      </c>
      <c r="K114" s="41"/>
      <c r="L114" s="41"/>
      <c r="M114" s="30">
        <v>73994552.728566706</v>
      </c>
      <c r="N114" s="30">
        <v>45240000</v>
      </c>
      <c r="O114" s="31">
        <v>85093735.6378517</v>
      </c>
    </row>
    <row r="115" spans="1:243" x14ac:dyDescent="0.2">
      <c r="A115" s="16"/>
      <c r="B115" s="40" t="s">
        <v>350</v>
      </c>
      <c r="C115" s="35">
        <v>4001035</v>
      </c>
      <c r="D115" s="35" t="s">
        <v>281</v>
      </c>
      <c r="E115" s="36">
        <v>172</v>
      </c>
      <c r="F115" s="16" t="s">
        <v>288</v>
      </c>
      <c r="G115" s="16"/>
      <c r="H115" s="16" t="s">
        <v>117</v>
      </c>
      <c r="I115" s="16"/>
      <c r="J115" s="16" t="s">
        <v>285</v>
      </c>
      <c r="K115" s="41"/>
      <c r="L115" s="41"/>
      <c r="M115" s="30">
        <v>73961086.173736975</v>
      </c>
      <c r="N115" s="30">
        <v>45240000</v>
      </c>
      <c r="O115" s="31">
        <v>85055249.099797517</v>
      </c>
    </row>
    <row r="116" spans="1:243" x14ac:dyDescent="0.2">
      <c r="A116" s="16"/>
      <c r="B116" s="40" t="s">
        <v>351</v>
      </c>
      <c r="C116" s="35">
        <v>4001068</v>
      </c>
      <c r="D116" s="35" t="s">
        <v>352</v>
      </c>
      <c r="E116" s="36">
        <v>167</v>
      </c>
      <c r="F116" s="16" t="s">
        <v>353</v>
      </c>
      <c r="G116" s="16" t="s">
        <v>354</v>
      </c>
      <c r="H116" s="16" t="s">
        <v>284</v>
      </c>
      <c r="I116" s="16"/>
      <c r="J116" s="16" t="s">
        <v>355</v>
      </c>
      <c r="K116" s="41"/>
      <c r="L116" s="41"/>
      <c r="M116" s="30">
        <v>73994552.728566706</v>
      </c>
      <c r="N116" s="30">
        <v>28743000</v>
      </c>
      <c r="O116" s="31">
        <v>85093735.6378517</v>
      </c>
    </row>
    <row r="117" spans="1:243" x14ac:dyDescent="0.2">
      <c r="A117" s="16"/>
      <c r="B117" s="40" t="s">
        <v>290</v>
      </c>
      <c r="C117" s="35">
        <v>4004258</v>
      </c>
      <c r="D117" s="35" t="s">
        <v>356</v>
      </c>
      <c r="E117" s="36">
        <v>175</v>
      </c>
      <c r="F117" s="16" t="s">
        <v>357</v>
      </c>
      <c r="G117" s="16" t="s">
        <v>293</v>
      </c>
      <c r="H117" s="16" t="s">
        <v>117</v>
      </c>
      <c r="I117" s="16"/>
      <c r="J117" s="16" t="s">
        <v>358</v>
      </c>
      <c r="K117" s="41"/>
      <c r="L117" s="41"/>
      <c r="M117" s="30">
        <v>14017337.772920216</v>
      </c>
      <c r="N117" s="30">
        <v>5989500</v>
      </c>
      <c r="O117" s="31">
        <v>15830808</v>
      </c>
    </row>
    <row r="118" spans="1:243" x14ac:dyDescent="0.2">
      <c r="A118" s="16"/>
      <c r="B118" s="40" t="s">
        <v>359</v>
      </c>
      <c r="C118" s="35">
        <v>4004258</v>
      </c>
      <c r="D118" s="35" t="s">
        <v>360</v>
      </c>
      <c r="E118" s="36">
        <v>176</v>
      </c>
      <c r="F118" s="16" t="s">
        <v>79</v>
      </c>
      <c r="G118" s="16" t="s">
        <v>283</v>
      </c>
      <c r="H118" s="16" t="s">
        <v>284</v>
      </c>
      <c r="I118" s="16"/>
      <c r="J118" s="16" t="s">
        <v>361</v>
      </c>
      <c r="K118" s="41"/>
      <c r="L118" s="41"/>
      <c r="M118" s="30">
        <v>14017337.772920216</v>
      </c>
      <c r="N118" s="30">
        <v>5989500</v>
      </c>
      <c r="O118" s="31">
        <v>15830808</v>
      </c>
    </row>
    <row r="119" spans="1:243" s="32" customFormat="1" x14ac:dyDescent="0.25">
      <c r="A119" s="37"/>
      <c r="B119" s="40" t="s">
        <v>362</v>
      </c>
      <c r="C119" s="35">
        <v>4000380</v>
      </c>
      <c r="D119" s="36" t="s">
        <v>363</v>
      </c>
      <c r="E119" s="36">
        <v>165</v>
      </c>
      <c r="F119" s="16" t="s">
        <v>364</v>
      </c>
      <c r="G119" s="16" t="s">
        <v>365</v>
      </c>
      <c r="H119" s="16" t="s">
        <v>117</v>
      </c>
      <c r="I119" s="16"/>
      <c r="J119" s="16" t="s">
        <v>366</v>
      </c>
      <c r="K119" s="41"/>
      <c r="L119" s="41"/>
      <c r="M119" s="30">
        <v>3114963.9495378258</v>
      </c>
      <c r="N119" s="30">
        <v>224994.375</v>
      </c>
      <c r="O119" s="31">
        <v>3317244</v>
      </c>
      <c r="IH119" s="33"/>
      <c r="II119" s="33"/>
    </row>
    <row r="120" spans="1:243" x14ac:dyDescent="0.2">
      <c r="A120" s="16"/>
      <c r="B120" s="34"/>
      <c r="C120" s="35"/>
      <c r="D120" s="35"/>
      <c r="E120" s="36"/>
      <c r="F120" s="16"/>
      <c r="G120" s="16"/>
      <c r="H120" s="16"/>
      <c r="I120" s="16"/>
      <c r="J120" s="16"/>
      <c r="K120" s="41"/>
      <c r="L120" s="41"/>
      <c r="M120" s="30"/>
      <c r="N120" s="30">
        <v>0</v>
      </c>
      <c r="O120" s="31"/>
    </row>
    <row r="121" spans="1:243" x14ac:dyDescent="0.2">
      <c r="A121" s="16">
        <v>75</v>
      </c>
      <c r="B121" s="34" t="s">
        <v>367</v>
      </c>
      <c r="C121" s="35">
        <v>4003328</v>
      </c>
      <c r="D121" s="35" t="s">
        <v>368</v>
      </c>
      <c r="E121" s="36">
        <v>75</v>
      </c>
      <c r="F121" s="16"/>
      <c r="G121" s="16"/>
      <c r="H121" s="16" t="s">
        <v>369</v>
      </c>
      <c r="I121" s="16"/>
      <c r="J121" s="16" t="s">
        <v>321</v>
      </c>
      <c r="K121" s="37">
        <v>20</v>
      </c>
      <c r="L121" s="37">
        <v>10</v>
      </c>
      <c r="M121" s="38">
        <f>585076800+M122+M123+M124+M125+M126+M127+M128+M129+M130+M131+M132+M133+M134</f>
        <v>3621948282.9593105</v>
      </c>
      <c r="N121" s="38">
        <f>292538400+N122+N123+N124+N125+N126+N127+N128+N129+N130+N131+N132+N133+N134</f>
        <v>725565724.01894116</v>
      </c>
      <c r="O121" s="39">
        <v>4455016651.4711151</v>
      </c>
    </row>
    <row r="122" spans="1:243" x14ac:dyDescent="0.2">
      <c r="A122" s="16"/>
      <c r="B122" s="40" t="s">
        <v>370</v>
      </c>
      <c r="C122" s="35">
        <v>4003300</v>
      </c>
      <c r="D122" s="35" t="s">
        <v>371</v>
      </c>
      <c r="E122" s="36">
        <v>76</v>
      </c>
      <c r="F122" s="16"/>
      <c r="G122" s="16" t="s">
        <v>372</v>
      </c>
      <c r="H122" s="16" t="s">
        <v>373</v>
      </c>
      <c r="I122" s="16" t="s">
        <v>371</v>
      </c>
      <c r="J122" s="16" t="s">
        <v>374</v>
      </c>
      <c r="K122" s="41"/>
      <c r="L122" s="41"/>
      <c r="M122" s="30">
        <v>10194427.471214702</v>
      </c>
      <c r="N122" s="30">
        <v>643500</v>
      </c>
      <c r="O122" s="31">
        <v>11723591.591896906</v>
      </c>
    </row>
    <row r="123" spans="1:243" x14ac:dyDescent="0.2">
      <c r="A123" s="16"/>
      <c r="B123" s="40" t="s">
        <v>375</v>
      </c>
      <c r="C123" s="35">
        <v>4000596</v>
      </c>
      <c r="D123" s="35" t="s">
        <v>376</v>
      </c>
      <c r="E123" s="36">
        <v>77</v>
      </c>
      <c r="F123" s="16"/>
      <c r="G123" s="16" t="s">
        <v>377</v>
      </c>
      <c r="H123" s="16" t="s">
        <v>378</v>
      </c>
      <c r="I123" s="16"/>
      <c r="J123" s="16" t="s">
        <v>379</v>
      </c>
      <c r="K123" s="41"/>
      <c r="L123" s="41"/>
      <c r="M123" s="30">
        <v>1391539.3498208066</v>
      </c>
      <c r="N123" s="30">
        <v>641550</v>
      </c>
      <c r="O123" s="31">
        <v>1373736</v>
      </c>
    </row>
    <row r="124" spans="1:243" x14ac:dyDescent="0.2">
      <c r="A124" s="16"/>
      <c r="B124" s="40" t="s">
        <v>380</v>
      </c>
      <c r="C124" s="35">
        <v>4000595</v>
      </c>
      <c r="D124" s="35" t="s">
        <v>381</v>
      </c>
      <c r="E124" s="36">
        <v>78</v>
      </c>
      <c r="F124" s="16"/>
      <c r="G124" s="16" t="s">
        <v>382</v>
      </c>
      <c r="H124" s="16" t="s">
        <v>228</v>
      </c>
      <c r="I124" s="16"/>
      <c r="J124" s="16" t="s">
        <v>383</v>
      </c>
      <c r="K124" s="41"/>
      <c r="L124" s="41"/>
      <c r="M124" s="30">
        <v>1391539.3498208066</v>
      </c>
      <c r="N124" s="30">
        <v>410810.4</v>
      </c>
      <c r="O124" s="31">
        <v>1373736</v>
      </c>
    </row>
    <row r="125" spans="1:243" x14ac:dyDescent="0.2">
      <c r="A125" s="16"/>
      <c r="B125" s="40" t="s">
        <v>384</v>
      </c>
      <c r="C125" s="35">
        <v>4003301</v>
      </c>
      <c r="D125" s="35" t="s">
        <v>385</v>
      </c>
      <c r="E125" s="36">
        <v>79</v>
      </c>
      <c r="F125" s="16"/>
      <c r="G125" s="16"/>
      <c r="H125" s="16" t="s">
        <v>373</v>
      </c>
      <c r="I125" s="16"/>
      <c r="J125" s="16" t="s">
        <v>386</v>
      </c>
      <c r="K125" s="41"/>
      <c r="L125" s="41"/>
      <c r="M125" s="30">
        <v>10194427.471214702</v>
      </c>
      <c r="N125" s="30">
        <v>643500</v>
      </c>
      <c r="O125" s="31">
        <v>11723591.591896906</v>
      </c>
    </row>
    <row r="126" spans="1:243" x14ac:dyDescent="0.2">
      <c r="A126" s="16"/>
      <c r="B126" s="40" t="s">
        <v>387</v>
      </c>
      <c r="C126" s="35">
        <v>4003724</v>
      </c>
      <c r="D126" s="35" t="s">
        <v>388</v>
      </c>
      <c r="E126" s="36">
        <v>80</v>
      </c>
      <c r="F126" s="16"/>
      <c r="G126" s="16"/>
      <c r="H126" s="16" t="s">
        <v>58</v>
      </c>
      <c r="I126" s="16"/>
      <c r="J126" s="16" t="s">
        <v>389</v>
      </c>
      <c r="K126" s="41"/>
      <c r="L126" s="41"/>
      <c r="M126" s="30">
        <v>7362642.062543951</v>
      </c>
      <c r="N126" s="30">
        <v>2002000</v>
      </c>
      <c r="O126" s="31">
        <v>8467038.3719255421</v>
      </c>
    </row>
    <row r="127" spans="1:243" x14ac:dyDescent="0.2">
      <c r="A127" s="16"/>
      <c r="B127" s="40" t="s">
        <v>205</v>
      </c>
      <c r="C127" s="35">
        <v>4000602</v>
      </c>
      <c r="D127" s="35" t="s">
        <v>390</v>
      </c>
      <c r="E127" s="36">
        <v>81</v>
      </c>
      <c r="F127" s="16"/>
      <c r="G127" s="16"/>
      <c r="H127" s="16" t="s">
        <v>207</v>
      </c>
      <c r="I127" s="16" t="s">
        <v>391</v>
      </c>
      <c r="J127" s="16" t="s">
        <v>392</v>
      </c>
      <c r="K127" s="41"/>
      <c r="L127" s="41"/>
      <c r="M127" s="30">
        <v>340522195.39265776</v>
      </c>
      <c r="N127" s="30">
        <v>132275000</v>
      </c>
      <c r="O127" s="31">
        <v>418842300.33296901</v>
      </c>
    </row>
    <row r="128" spans="1:243" x14ac:dyDescent="0.2">
      <c r="A128" s="16"/>
      <c r="B128" s="40" t="s">
        <v>393</v>
      </c>
      <c r="C128" s="35">
        <v>4000481</v>
      </c>
      <c r="D128" s="35" t="s">
        <v>394</v>
      </c>
      <c r="E128" s="36">
        <v>82</v>
      </c>
      <c r="F128" s="16"/>
      <c r="G128" s="16"/>
      <c r="H128" s="16" t="s">
        <v>395</v>
      </c>
      <c r="I128" s="16" t="s">
        <v>396</v>
      </c>
      <c r="J128" s="16" t="s">
        <v>397</v>
      </c>
      <c r="K128" s="41"/>
      <c r="L128" s="41"/>
      <c r="M128" s="30">
        <v>611744308.97867858</v>
      </c>
      <c r="N128" s="30">
        <v>14300000</v>
      </c>
      <c r="O128" s="31">
        <v>752445500.0437746</v>
      </c>
    </row>
    <row r="129" spans="1:243" s="32" customFormat="1" ht="25.5" x14ac:dyDescent="0.25">
      <c r="A129" s="37"/>
      <c r="B129" s="40" t="s">
        <v>398</v>
      </c>
      <c r="C129" s="35">
        <v>4003087</v>
      </c>
      <c r="D129" s="36" t="s">
        <v>399</v>
      </c>
      <c r="E129" s="36">
        <v>83</v>
      </c>
      <c r="F129" s="16"/>
      <c r="G129" s="16"/>
      <c r="H129" s="16" t="s">
        <v>400</v>
      </c>
      <c r="I129" s="16"/>
      <c r="J129" s="16" t="s">
        <v>401</v>
      </c>
      <c r="K129" s="41"/>
      <c r="L129" s="41"/>
      <c r="M129" s="30">
        <v>1391539.3498208066</v>
      </c>
      <c r="N129" s="30">
        <v>520520</v>
      </c>
      <c r="O129" s="31">
        <v>1711593.4002795923</v>
      </c>
    </row>
    <row r="130" spans="1:243" x14ac:dyDescent="0.2">
      <c r="A130" s="16"/>
      <c r="B130" s="40" t="s">
        <v>402</v>
      </c>
      <c r="C130" s="35">
        <v>4003302</v>
      </c>
      <c r="D130" s="35" t="s">
        <v>403</v>
      </c>
      <c r="E130" s="36">
        <v>84</v>
      </c>
      <c r="F130" s="16"/>
      <c r="G130" s="16" t="s">
        <v>404</v>
      </c>
      <c r="H130" s="16" t="s">
        <v>373</v>
      </c>
      <c r="I130" s="16"/>
      <c r="J130" s="16" t="s">
        <v>405</v>
      </c>
      <c r="K130" s="41"/>
      <c r="L130" s="41"/>
      <c r="M130" s="30">
        <v>10619195.282515315</v>
      </c>
      <c r="N130" s="30">
        <v>643500</v>
      </c>
      <c r="O130" s="31">
        <v>13061610.197493838</v>
      </c>
    </row>
    <row r="131" spans="1:243" x14ac:dyDescent="0.2">
      <c r="A131" s="16"/>
      <c r="B131" s="40" t="s">
        <v>406</v>
      </c>
      <c r="C131" s="35">
        <v>4003332</v>
      </c>
      <c r="D131" s="35" t="s">
        <v>407</v>
      </c>
      <c r="E131" s="36">
        <v>85</v>
      </c>
      <c r="F131" s="16" t="s">
        <v>408</v>
      </c>
      <c r="G131" s="16" t="s">
        <v>409</v>
      </c>
      <c r="H131" s="16" t="s">
        <v>87</v>
      </c>
      <c r="I131" s="16"/>
      <c r="J131" s="16" t="s">
        <v>410</v>
      </c>
      <c r="K131" s="41"/>
      <c r="L131" s="41"/>
      <c r="M131" s="30">
        <v>786528397.25830102</v>
      </c>
      <c r="N131" s="30">
        <v>72701000</v>
      </c>
      <c r="O131" s="31">
        <v>967429928.62771022</v>
      </c>
    </row>
    <row r="132" spans="1:243" x14ac:dyDescent="0.2">
      <c r="A132" s="16"/>
      <c r="B132" s="40" t="s">
        <v>411</v>
      </c>
      <c r="C132" s="35">
        <v>4003333</v>
      </c>
      <c r="D132" s="35" t="s">
        <v>412</v>
      </c>
      <c r="E132" s="36">
        <v>86</v>
      </c>
      <c r="F132" s="16" t="s">
        <v>413</v>
      </c>
      <c r="G132" s="16"/>
      <c r="H132" s="16" t="s">
        <v>58</v>
      </c>
      <c r="I132" s="16"/>
      <c r="J132" s="16" t="s">
        <v>414</v>
      </c>
      <c r="K132" s="41"/>
      <c r="L132" s="41"/>
      <c r="M132" s="30">
        <v>1171342290.7929409</v>
      </c>
      <c r="N132" s="30">
        <v>175701343.61894113</v>
      </c>
      <c r="O132" s="31">
        <v>1440751017.6753173</v>
      </c>
    </row>
    <row r="133" spans="1:243" s="32" customFormat="1" x14ac:dyDescent="0.25">
      <c r="A133" s="37"/>
      <c r="B133" s="40" t="s">
        <v>415</v>
      </c>
      <c r="C133" s="35">
        <v>4001384</v>
      </c>
      <c r="D133" s="36" t="s">
        <v>416</v>
      </c>
      <c r="E133" s="36">
        <v>170</v>
      </c>
      <c r="F133" s="16" t="s">
        <v>417</v>
      </c>
      <c r="G133" s="16" t="s">
        <v>132</v>
      </c>
      <c r="H133" s="16" t="s">
        <v>117</v>
      </c>
      <c r="I133" s="16"/>
      <c r="J133" s="16" t="s">
        <v>418</v>
      </c>
      <c r="K133" s="41"/>
      <c r="L133" s="41"/>
      <c r="M133" s="30">
        <v>10194427.471214702</v>
      </c>
      <c r="N133" s="30">
        <v>3801600</v>
      </c>
      <c r="O133" s="31">
        <v>9673272</v>
      </c>
      <c r="IH133" s="33"/>
      <c r="II133" s="33"/>
    </row>
    <row r="134" spans="1:243" x14ac:dyDescent="0.2">
      <c r="A134" s="16"/>
      <c r="B134" s="40" t="s">
        <v>419</v>
      </c>
      <c r="C134" s="35">
        <v>4000792</v>
      </c>
      <c r="D134" s="35" t="s">
        <v>420</v>
      </c>
      <c r="E134" s="36">
        <v>171</v>
      </c>
      <c r="F134" s="16" t="s">
        <v>421</v>
      </c>
      <c r="G134" s="16" t="s">
        <v>422</v>
      </c>
      <c r="H134" s="16" t="s">
        <v>284</v>
      </c>
      <c r="I134" s="16"/>
      <c r="J134" s="16" t="s">
        <v>423</v>
      </c>
      <c r="K134" s="41"/>
      <c r="L134" s="41"/>
      <c r="M134" s="30">
        <v>73994552.728566706</v>
      </c>
      <c r="N134" s="30">
        <v>28743000</v>
      </c>
      <c r="O134" s="31">
        <v>85093735.6378517</v>
      </c>
    </row>
    <row r="135" spans="1:243" x14ac:dyDescent="0.2">
      <c r="A135" s="16">
        <v>89</v>
      </c>
      <c r="B135" s="34" t="s">
        <v>424</v>
      </c>
      <c r="C135" s="35">
        <v>4000200</v>
      </c>
      <c r="D135" s="35" t="s">
        <v>425</v>
      </c>
      <c r="E135" s="36">
        <v>89</v>
      </c>
      <c r="F135" s="16"/>
      <c r="G135" s="16"/>
      <c r="H135" s="16" t="s">
        <v>395</v>
      </c>
      <c r="I135" s="16"/>
      <c r="J135" s="16" t="s">
        <v>426</v>
      </c>
      <c r="K135" s="37">
        <v>20</v>
      </c>
      <c r="L135" s="37">
        <v>8</v>
      </c>
      <c r="M135" s="38">
        <f>597312400+M136+M137+M138+M139+M140+M141+M142+M143+M144+M145+M146+M147</f>
        <v>2322957711.578002</v>
      </c>
      <c r="N135" s="38">
        <f>98556546+N136+N137+N138+N139+N140+N141+N142++N143+N144+N145+N146+N147</f>
        <v>284278338</v>
      </c>
      <c r="O135" s="39">
        <v>2858480064.9089155</v>
      </c>
    </row>
    <row r="136" spans="1:243" x14ac:dyDescent="0.2">
      <c r="A136" s="16"/>
      <c r="B136" s="40" t="s">
        <v>380</v>
      </c>
      <c r="C136" s="35">
        <v>4003040</v>
      </c>
      <c r="D136" s="35" t="s">
        <v>427</v>
      </c>
      <c r="E136" s="36">
        <v>90</v>
      </c>
      <c r="F136" s="16"/>
      <c r="G136" s="16">
        <v>93</v>
      </c>
      <c r="H136" s="16" t="s">
        <v>428</v>
      </c>
      <c r="I136" s="16" t="s">
        <v>429</v>
      </c>
      <c r="J136" s="16" t="s">
        <v>430</v>
      </c>
      <c r="K136" s="41"/>
      <c r="L136" s="41"/>
      <c r="M136" s="30">
        <v>1643851.4297333707</v>
      </c>
      <c r="N136" s="30">
        <v>614900</v>
      </c>
      <c r="O136" s="31">
        <v>1841113.6013013753</v>
      </c>
    </row>
    <row r="137" spans="1:243" x14ac:dyDescent="0.2">
      <c r="A137" s="16"/>
      <c r="B137" s="40" t="s">
        <v>431</v>
      </c>
      <c r="C137" s="35">
        <v>4003255</v>
      </c>
      <c r="D137" s="35" t="s">
        <v>432</v>
      </c>
      <c r="E137" s="36"/>
      <c r="F137" s="16">
        <v>9</v>
      </c>
      <c r="G137" s="16">
        <v>91</v>
      </c>
      <c r="H137" s="16" t="s">
        <v>373</v>
      </c>
      <c r="I137" s="16"/>
      <c r="J137" s="16" t="s">
        <v>433</v>
      </c>
      <c r="K137" s="41"/>
      <c r="L137" s="41"/>
      <c r="M137" s="30">
        <v>10194427.471214702</v>
      </c>
      <c r="N137" s="30">
        <v>643500</v>
      </c>
      <c r="O137" s="31">
        <v>11723591.591896906</v>
      </c>
    </row>
    <row r="138" spans="1:243" x14ac:dyDescent="0.2">
      <c r="A138" s="16"/>
      <c r="B138" s="40" t="s">
        <v>375</v>
      </c>
      <c r="C138" s="35">
        <v>4000336</v>
      </c>
      <c r="D138" s="35" t="s">
        <v>434</v>
      </c>
      <c r="E138" s="36">
        <v>92</v>
      </c>
      <c r="F138" s="16"/>
      <c r="G138" s="16" t="s">
        <v>435</v>
      </c>
      <c r="H138" s="16" t="s">
        <v>228</v>
      </c>
      <c r="I138" s="16"/>
      <c r="J138" s="16" t="s">
        <v>436</v>
      </c>
      <c r="K138" s="41"/>
      <c r="L138" s="41"/>
      <c r="M138" s="30">
        <v>1391539.3498208066</v>
      </c>
      <c r="N138" s="30">
        <v>450000</v>
      </c>
      <c r="O138" s="31">
        <v>1558524.0717993036</v>
      </c>
    </row>
    <row r="139" spans="1:243" x14ac:dyDescent="0.2">
      <c r="A139" s="16"/>
      <c r="B139" s="40" t="s">
        <v>437</v>
      </c>
      <c r="C139" s="35">
        <v>4003303</v>
      </c>
      <c r="D139" s="35" t="s">
        <v>438</v>
      </c>
      <c r="E139" s="36">
        <v>93</v>
      </c>
      <c r="F139" s="16"/>
      <c r="G139" s="16" t="s">
        <v>439</v>
      </c>
      <c r="H139" s="16" t="s">
        <v>373</v>
      </c>
      <c r="I139" s="16"/>
      <c r="J139" s="16"/>
      <c r="K139" s="41"/>
      <c r="L139" s="41"/>
      <c r="M139" s="30">
        <v>10619195.282515315</v>
      </c>
      <c r="N139" s="30">
        <v>643500</v>
      </c>
      <c r="O139" s="31">
        <v>12212074.574892612</v>
      </c>
    </row>
    <row r="140" spans="1:243" s="32" customFormat="1" x14ac:dyDescent="0.25">
      <c r="A140" s="37"/>
      <c r="B140" s="40" t="s">
        <v>322</v>
      </c>
      <c r="C140" s="35">
        <v>4000162</v>
      </c>
      <c r="D140" s="36" t="s">
        <v>440</v>
      </c>
      <c r="E140" s="36">
        <v>94</v>
      </c>
      <c r="F140" s="16"/>
      <c r="G140" s="16" t="s">
        <v>441</v>
      </c>
      <c r="H140" s="16" t="s">
        <v>117</v>
      </c>
      <c r="I140" s="16"/>
      <c r="J140" s="16" t="s">
        <v>442</v>
      </c>
      <c r="K140" s="41"/>
      <c r="L140" s="41"/>
      <c r="M140" s="30">
        <v>1391539.3498208066</v>
      </c>
      <c r="N140" s="30">
        <v>520520</v>
      </c>
      <c r="O140" s="31">
        <v>1099560</v>
      </c>
      <c r="IH140" s="33"/>
      <c r="II140" s="33"/>
    </row>
    <row r="141" spans="1:243" x14ac:dyDescent="0.2">
      <c r="A141" s="16"/>
      <c r="B141" s="40" t="s">
        <v>443</v>
      </c>
      <c r="C141" s="35" t="s">
        <v>444</v>
      </c>
      <c r="D141" s="35" t="s">
        <v>438</v>
      </c>
      <c r="E141" s="36">
        <v>95</v>
      </c>
      <c r="F141" s="16"/>
      <c r="G141" s="16" t="s">
        <v>445</v>
      </c>
      <c r="H141" s="16" t="s">
        <v>446</v>
      </c>
      <c r="I141" s="16"/>
      <c r="J141" s="16"/>
      <c r="K141" s="41"/>
      <c r="L141" s="41"/>
      <c r="M141" s="30">
        <v>10619195.282515315</v>
      </c>
      <c r="N141" s="30">
        <v>4290000</v>
      </c>
      <c r="O141" s="31">
        <v>12212074.574892612</v>
      </c>
    </row>
    <row r="142" spans="1:243" s="32" customFormat="1" x14ac:dyDescent="0.25">
      <c r="A142" s="37"/>
      <c r="B142" s="40" t="s">
        <v>205</v>
      </c>
      <c r="C142" s="35">
        <v>4000600</v>
      </c>
      <c r="D142" s="36" t="s">
        <v>447</v>
      </c>
      <c r="E142" s="36">
        <v>96</v>
      </c>
      <c r="F142" s="16"/>
      <c r="G142" s="16" t="s">
        <v>448</v>
      </c>
      <c r="H142" s="16" t="s">
        <v>212</v>
      </c>
      <c r="I142" s="16" t="s">
        <v>449</v>
      </c>
      <c r="J142" s="16" t="s">
        <v>450</v>
      </c>
      <c r="K142" s="41"/>
      <c r="L142" s="41"/>
      <c r="M142" s="30">
        <v>303708985.07993799</v>
      </c>
      <c r="N142" s="30">
        <v>117975000</v>
      </c>
      <c r="O142" s="31">
        <v>373562051.64832371</v>
      </c>
      <c r="IH142" s="33"/>
      <c r="II142" s="33"/>
    </row>
    <row r="143" spans="1:243" x14ac:dyDescent="0.2">
      <c r="A143" s="16"/>
      <c r="B143" s="40" t="s">
        <v>393</v>
      </c>
      <c r="C143" s="35">
        <v>4000601</v>
      </c>
      <c r="D143" s="35" t="s">
        <v>451</v>
      </c>
      <c r="E143" s="36">
        <v>97</v>
      </c>
      <c r="F143" s="16"/>
      <c r="G143" s="16" t="s">
        <v>452</v>
      </c>
      <c r="H143" s="16" t="s">
        <v>453</v>
      </c>
      <c r="I143" s="16" t="s">
        <v>454</v>
      </c>
      <c r="J143" s="16" t="s">
        <v>455</v>
      </c>
      <c r="K143" s="41"/>
      <c r="L143" s="41"/>
      <c r="M143" s="30">
        <v>130262128.79885451</v>
      </c>
      <c r="N143" s="30">
        <v>4604600</v>
      </c>
      <c r="O143" s="31">
        <v>160222418.42259106</v>
      </c>
    </row>
    <row r="144" spans="1:243" x14ac:dyDescent="0.2">
      <c r="A144" s="16"/>
      <c r="B144" s="40" t="s">
        <v>411</v>
      </c>
      <c r="C144" s="35">
        <v>4003334</v>
      </c>
      <c r="D144" s="35" t="s">
        <v>456</v>
      </c>
      <c r="E144" s="36">
        <v>98</v>
      </c>
      <c r="F144" s="16"/>
      <c r="G144" s="16"/>
      <c r="H144" s="16" t="s">
        <v>58</v>
      </c>
      <c r="I144" s="16"/>
      <c r="J144" s="16" t="s">
        <v>457</v>
      </c>
      <c r="K144" s="41"/>
      <c r="L144" s="41"/>
      <c r="M144" s="30">
        <v>1171342290.7929409</v>
      </c>
      <c r="N144" s="30">
        <v>26812500</v>
      </c>
      <c r="O144" s="31">
        <v>1440751017.6753173</v>
      </c>
    </row>
    <row r="145" spans="1:243" s="32" customFormat="1" x14ac:dyDescent="0.25">
      <c r="A145" s="37"/>
      <c r="B145" s="40" t="s">
        <v>458</v>
      </c>
      <c r="C145" s="35">
        <v>4000944</v>
      </c>
      <c r="D145" s="36" t="s">
        <v>459</v>
      </c>
      <c r="E145" s="36">
        <v>168</v>
      </c>
      <c r="F145" s="16" t="s">
        <v>460</v>
      </c>
      <c r="G145" s="16" t="s">
        <v>365</v>
      </c>
      <c r="H145" s="16" t="s">
        <v>117</v>
      </c>
      <c r="I145" s="16"/>
      <c r="J145" s="16" t="s">
        <v>366</v>
      </c>
      <c r="K145" s="41"/>
      <c r="L145" s="41"/>
      <c r="M145" s="30">
        <v>3114963.9495378258</v>
      </c>
      <c r="N145" s="30">
        <v>81072</v>
      </c>
      <c r="O145" s="31">
        <v>3317244</v>
      </c>
      <c r="IH145" s="33"/>
      <c r="II145" s="33"/>
    </row>
    <row r="146" spans="1:243" x14ac:dyDescent="0.2">
      <c r="A146" s="16"/>
      <c r="B146" s="40" t="s">
        <v>461</v>
      </c>
      <c r="C146" s="35">
        <v>4001038</v>
      </c>
      <c r="D146" s="35" t="s">
        <v>462</v>
      </c>
      <c r="E146" s="36">
        <v>169</v>
      </c>
      <c r="F146" s="16" t="s">
        <v>463</v>
      </c>
      <c r="G146" s="16" t="s">
        <v>464</v>
      </c>
      <c r="H146" s="16" t="s">
        <v>284</v>
      </c>
      <c r="I146" s="16"/>
      <c r="J146" s="16" t="s">
        <v>465</v>
      </c>
      <c r="K146" s="41"/>
      <c r="L146" s="41"/>
      <c r="M146" s="30">
        <v>73994552.728566706</v>
      </c>
      <c r="N146" s="30">
        <v>28743000</v>
      </c>
      <c r="O146" s="31">
        <v>85093735.6378517</v>
      </c>
    </row>
    <row r="147" spans="1:243" x14ac:dyDescent="0.2">
      <c r="A147" s="16"/>
      <c r="B147" s="40" t="s">
        <v>466</v>
      </c>
      <c r="C147" s="35">
        <v>4003682</v>
      </c>
      <c r="D147" s="35" t="s">
        <v>467</v>
      </c>
      <c r="E147" s="36">
        <v>715</v>
      </c>
      <c r="F147" s="16"/>
      <c r="G147" s="16" t="s">
        <v>468</v>
      </c>
      <c r="H147" s="16" t="s">
        <v>58</v>
      </c>
      <c r="I147" s="16"/>
      <c r="J147" s="16" t="s">
        <v>469</v>
      </c>
      <c r="K147" s="41"/>
      <c r="L147" s="41"/>
      <c r="M147" s="30">
        <v>7362642.062543951</v>
      </c>
      <c r="N147" s="30">
        <v>343200</v>
      </c>
      <c r="O147" s="31">
        <v>8246159.1100492263</v>
      </c>
    </row>
    <row r="148" spans="1:243" x14ac:dyDescent="0.2">
      <c r="A148" s="16"/>
      <c r="B148" s="40"/>
      <c r="C148" s="35"/>
      <c r="D148" s="35"/>
      <c r="E148" s="36"/>
      <c r="F148" s="16"/>
      <c r="G148" s="16"/>
      <c r="H148" s="16"/>
      <c r="I148" s="16"/>
      <c r="J148" s="16"/>
      <c r="K148" s="41"/>
      <c r="L148" s="41"/>
      <c r="M148" s="30">
        <v>0</v>
      </c>
      <c r="N148" s="30">
        <v>0</v>
      </c>
      <c r="O148" s="31"/>
    </row>
    <row r="149" spans="1:243" x14ac:dyDescent="0.2">
      <c r="A149" s="16"/>
      <c r="B149" s="40"/>
      <c r="C149" s="35"/>
      <c r="D149" s="35"/>
      <c r="E149" s="36"/>
      <c r="F149" s="16"/>
      <c r="G149" s="16"/>
      <c r="H149" s="16"/>
      <c r="I149" s="16"/>
      <c r="J149" s="16"/>
      <c r="K149" s="41"/>
      <c r="L149" s="41"/>
      <c r="M149" s="30">
        <v>0</v>
      </c>
      <c r="N149" s="30">
        <v>0</v>
      </c>
      <c r="O149" s="31"/>
    </row>
    <row r="150" spans="1:243" x14ac:dyDescent="0.2">
      <c r="A150" s="16">
        <v>113</v>
      </c>
      <c r="B150" s="34" t="s">
        <v>470</v>
      </c>
      <c r="C150" s="35">
        <v>4001278</v>
      </c>
      <c r="D150" s="35" t="s">
        <v>471</v>
      </c>
      <c r="E150" s="36">
        <v>113</v>
      </c>
      <c r="F150" s="16"/>
      <c r="G150" s="16"/>
      <c r="H150" s="16" t="s">
        <v>369</v>
      </c>
      <c r="I150" s="16"/>
      <c r="J150" s="16" t="s">
        <v>321</v>
      </c>
      <c r="K150" s="37">
        <v>20</v>
      </c>
      <c r="L150" s="37">
        <v>10</v>
      </c>
      <c r="M150" s="38">
        <f>2979659200+M151+M152+M153+M154+M155+M156+M157</f>
        <v>5161331879.2906837</v>
      </c>
      <c r="N150" s="38">
        <f>1349785617.6+N151+N152+N153+N154+N155+N156+N157</f>
        <v>2027661725.6999998</v>
      </c>
      <c r="O150" s="39">
        <v>6378925287.3291416</v>
      </c>
    </row>
    <row r="151" spans="1:243" x14ac:dyDescent="0.2">
      <c r="A151" s="16"/>
      <c r="B151" s="40" t="s">
        <v>77</v>
      </c>
      <c r="C151" s="35">
        <v>4001521</v>
      </c>
      <c r="D151" s="35" t="s">
        <v>472</v>
      </c>
      <c r="E151" s="36">
        <v>114</v>
      </c>
      <c r="F151" s="16"/>
      <c r="G151" s="16" t="s">
        <v>473</v>
      </c>
      <c r="H151" s="16" t="s">
        <v>474</v>
      </c>
      <c r="I151" s="16"/>
      <c r="J151" s="16" t="s">
        <v>475</v>
      </c>
      <c r="K151" s="41"/>
      <c r="L151" s="41"/>
      <c r="M151" s="30">
        <v>315885662.33722222</v>
      </c>
      <c r="N151" s="30">
        <v>127613200</v>
      </c>
      <c r="O151" s="31">
        <v>367555204.80000001</v>
      </c>
    </row>
    <row r="152" spans="1:243" x14ac:dyDescent="0.2">
      <c r="A152" s="16"/>
      <c r="B152" s="40" t="s">
        <v>476</v>
      </c>
      <c r="C152" s="35">
        <v>4003089</v>
      </c>
      <c r="D152" s="35" t="s">
        <v>477</v>
      </c>
      <c r="E152" s="36">
        <v>115</v>
      </c>
      <c r="F152" s="16"/>
      <c r="G152" s="16" t="s">
        <v>478</v>
      </c>
      <c r="H152" s="16" t="s">
        <v>474</v>
      </c>
      <c r="I152" s="16" t="s">
        <v>479</v>
      </c>
      <c r="J152" s="16" t="s">
        <v>480</v>
      </c>
      <c r="K152" s="41"/>
      <c r="L152" s="41"/>
      <c r="M152" s="30">
        <v>2548606.8678036756</v>
      </c>
      <c r="N152" s="30">
        <v>858000</v>
      </c>
      <c r="O152" s="31">
        <v>1446564</v>
      </c>
    </row>
    <row r="153" spans="1:243" x14ac:dyDescent="0.2">
      <c r="A153" s="16"/>
      <c r="B153" s="40" t="s">
        <v>83</v>
      </c>
      <c r="C153" s="35">
        <v>4001382</v>
      </c>
      <c r="D153" s="35" t="s">
        <v>481</v>
      </c>
      <c r="E153" s="36">
        <v>116</v>
      </c>
      <c r="F153" s="16"/>
      <c r="G153" s="16" t="s">
        <v>482</v>
      </c>
      <c r="H153" s="16" t="s">
        <v>87</v>
      </c>
      <c r="I153" s="16"/>
      <c r="J153" s="16" t="s">
        <v>483</v>
      </c>
      <c r="K153" s="41"/>
      <c r="L153" s="41"/>
      <c r="M153" s="30">
        <v>789643361.20783877</v>
      </c>
      <c r="N153" s="30">
        <v>343543200</v>
      </c>
      <c r="O153" s="31">
        <v>971261334.28564167</v>
      </c>
    </row>
    <row r="154" spans="1:243" x14ac:dyDescent="0.2">
      <c r="A154" s="16"/>
      <c r="B154" s="40" t="s">
        <v>484</v>
      </c>
      <c r="C154" s="35">
        <v>4003750</v>
      </c>
      <c r="D154" s="35" t="s">
        <v>485</v>
      </c>
      <c r="E154" s="36">
        <v>133</v>
      </c>
      <c r="F154" s="16"/>
      <c r="G154" s="16" t="s">
        <v>486</v>
      </c>
      <c r="H154" s="16" t="s">
        <v>117</v>
      </c>
      <c r="I154" s="16"/>
      <c r="J154" s="16" t="s">
        <v>487</v>
      </c>
      <c r="K154" s="41"/>
      <c r="L154" s="41"/>
      <c r="M154" s="30">
        <v>32565532.199713629</v>
      </c>
      <c r="N154" s="30">
        <v>34074008.100000001</v>
      </c>
      <c r="O154" s="31">
        <v>40055604.605647765</v>
      </c>
    </row>
    <row r="155" spans="1:243" x14ac:dyDescent="0.2">
      <c r="A155" s="16"/>
      <c r="B155" s="40" t="s">
        <v>411</v>
      </c>
      <c r="C155" s="35">
        <v>4003415</v>
      </c>
      <c r="D155" s="35" t="s">
        <v>488</v>
      </c>
      <c r="E155" s="36">
        <v>117</v>
      </c>
      <c r="F155" s="16"/>
      <c r="G155" s="16"/>
      <c r="H155" s="16" t="s">
        <v>58</v>
      </c>
      <c r="I155" s="16"/>
      <c r="J155" s="16" t="s">
        <v>489</v>
      </c>
      <c r="K155" s="41"/>
      <c r="L155" s="41"/>
      <c r="M155" s="30">
        <v>963920000</v>
      </c>
      <c r="N155" s="30">
        <v>144588000</v>
      </c>
      <c r="O155" s="31">
        <v>1185621600</v>
      </c>
    </row>
    <row r="156" spans="1:243" x14ac:dyDescent="0.2">
      <c r="A156" s="16"/>
      <c r="B156" s="40" t="s">
        <v>490</v>
      </c>
      <c r="C156" s="35">
        <v>4001354</v>
      </c>
      <c r="D156" s="35" t="s">
        <v>491</v>
      </c>
      <c r="E156" s="36">
        <v>166</v>
      </c>
      <c r="F156" s="16" t="s">
        <v>492</v>
      </c>
      <c r="G156" s="16" t="s">
        <v>493</v>
      </c>
      <c r="H156" s="16" t="s">
        <v>284</v>
      </c>
      <c r="I156" s="16"/>
      <c r="J156" s="16" t="s">
        <v>494</v>
      </c>
      <c r="K156" s="41"/>
      <c r="L156" s="41"/>
      <c r="M156" s="30">
        <v>73994552.728566706</v>
      </c>
      <c r="N156" s="30">
        <v>25868699.999999996</v>
      </c>
      <c r="O156" s="31">
        <v>85093735.6378517</v>
      </c>
    </row>
    <row r="157" spans="1:243" x14ac:dyDescent="0.2">
      <c r="A157" s="16"/>
      <c r="B157" s="40" t="s">
        <v>495</v>
      </c>
      <c r="C157" s="35">
        <v>0</v>
      </c>
      <c r="D157" s="35" t="s">
        <v>496</v>
      </c>
      <c r="E157" s="36">
        <v>173</v>
      </c>
      <c r="F157" s="16" t="s">
        <v>460</v>
      </c>
      <c r="G157" s="16"/>
      <c r="H157" s="16" t="s">
        <v>474</v>
      </c>
      <c r="I157" s="16"/>
      <c r="J157" s="16" t="s">
        <v>497</v>
      </c>
      <c r="K157" s="41"/>
      <c r="L157" s="41"/>
      <c r="M157" s="30">
        <v>3114963.9495378258</v>
      </c>
      <c r="N157" s="30">
        <v>1331000</v>
      </c>
      <c r="O157" s="31">
        <v>3317244</v>
      </c>
    </row>
    <row r="158" spans="1:243" x14ac:dyDescent="0.2">
      <c r="A158" s="16"/>
      <c r="B158" s="40"/>
      <c r="C158" s="35"/>
      <c r="D158" s="35"/>
      <c r="E158" s="36"/>
      <c r="F158" s="16"/>
      <c r="G158" s="16"/>
      <c r="H158" s="16"/>
      <c r="I158" s="16"/>
      <c r="J158" s="16"/>
      <c r="K158" s="41"/>
      <c r="L158" s="41"/>
      <c r="M158" s="30">
        <v>0</v>
      </c>
      <c r="N158" s="30">
        <v>0</v>
      </c>
      <c r="O158" s="31"/>
    </row>
    <row r="159" spans="1:243" x14ac:dyDescent="0.2">
      <c r="A159" s="16">
        <v>129</v>
      </c>
      <c r="B159" s="34" t="s">
        <v>498</v>
      </c>
      <c r="C159" s="35">
        <v>4001417</v>
      </c>
      <c r="D159" s="35" t="s">
        <v>499</v>
      </c>
      <c r="E159" s="36">
        <v>129</v>
      </c>
      <c r="F159" s="16"/>
      <c r="G159" s="16"/>
      <c r="H159" s="16" t="s">
        <v>500</v>
      </c>
      <c r="I159" s="16"/>
      <c r="J159" s="16"/>
      <c r="K159" s="37">
        <v>15</v>
      </c>
      <c r="L159" s="37">
        <v>8</v>
      </c>
      <c r="M159" s="38">
        <f>(948564400*1.04*1.04*1.04*1.05*1.05*1.05)+M160+M161+M162+M163</f>
        <v>1263128320.4168446</v>
      </c>
      <c r="N159" s="38">
        <f>474282200+N160+N161+N162+N163</f>
        <v>485196730</v>
      </c>
      <c r="O159" s="39">
        <v>1490110221.335784</v>
      </c>
    </row>
    <row r="160" spans="1:243" x14ac:dyDescent="0.2">
      <c r="A160" s="16"/>
      <c r="B160" s="40" t="s">
        <v>77</v>
      </c>
      <c r="C160" s="35">
        <v>4002961</v>
      </c>
      <c r="D160" s="35" t="s">
        <v>501</v>
      </c>
      <c r="E160" s="36">
        <v>130</v>
      </c>
      <c r="F160" s="16" t="s">
        <v>364</v>
      </c>
      <c r="G160" s="16" t="s">
        <v>502</v>
      </c>
      <c r="H160" s="16" t="s">
        <v>503</v>
      </c>
      <c r="I160" s="16"/>
      <c r="J160" s="16" t="s">
        <v>504</v>
      </c>
      <c r="K160" s="41"/>
      <c r="L160" s="41"/>
      <c r="M160" s="30">
        <v>3058328.2413644106</v>
      </c>
      <c r="N160" s="30">
        <v>965250</v>
      </c>
      <c r="O160" s="31">
        <v>2681784</v>
      </c>
    </row>
    <row r="161" spans="1:15" x14ac:dyDescent="0.2">
      <c r="A161" s="16"/>
      <c r="B161" s="40" t="s">
        <v>83</v>
      </c>
      <c r="C161" s="35">
        <v>4001402</v>
      </c>
      <c r="D161" s="35" t="s">
        <v>505</v>
      </c>
      <c r="E161" s="36">
        <v>131</v>
      </c>
      <c r="F161" s="16" t="s">
        <v>506</v>
      </c>
      <c r="G161" s="16" t="s">
        <v>507</v>
      </c>
      <c r="H161" s="16" t="s">
        <v>508</v>
      </c>
      <c r="I161" s="16"/>
      <c r="J161" s="16" t="s">
        <v>509</v>
      </c>
      <c r="K161" s="41"/>
      <c r="L161" s="41"/>
      <c r="M161" s="30">
        <v>10909453.286904067</v>
      </c>
      <c r="N161" s="30">
        <v>4492015</v>
      </c>
      <c r="O161" s="31">
        <v>13418627.542892002</v>
      </c>
    </row>
    <row r="162" spans="1:15" x14ac:dyDescent="0.2">
      <c r="A162" s="16"/>
      <c r="B162" s="40" t="s">
        <v>510</v>
      </c>
      <c r="C162" s="35">
        <v>4003136</v>
      </c>
      <c r="D162" s="35" t="s">
        <v>511</v>
      </c>
      <c r="E162" s="36">
        <v>1120</v>
      </c>
      <c r="F162" s="16" t="s">
        <v>512</v>
      </c>
      <c r="G162" s="16" t="s">
        <v>513</v>
      </c>
      <c r="H162" s="16" t="s">
        <v>514</v>
      </c>
      <c r="I162" s="16"/>
      <c r="J162" s="16" t="s">
        <v>515</v>
      </c>
      <c r="K162" s="41"/>
      <c r="L162" s="41"/>
      <c r="M162" s="30">
        <v>3058328.2413644106</v>
      </c>
      <c r="N162" s="30">
        <v>965250</v>
      </c>
      <c r="O162" s="31">
        <v>2173416</v>
      </c>
    </row>
    <row r="163" spans="1:15" x14ac:dyDescent="0.2">
      <c r="A163" s="16"/>
      <c r="B163" s="40" t="s">
        <v>516</v>
      </c>
      <c r="C163" s="35">
        <v>4001440</v>
      </c>
      <c r="D163" s="35" t="s">
        <v>517</v>
      </c>
      <c r="E163" s="36">
        <v>1121</v>
      </c>
      <c r="F163" s="16"/>
      <c r="G163" s="16" t="s">
        <v>518</v>
      </c>
      <c r="H163" s="16" t="s">
        <v>508</v>
      </c>
      <c r="I163" s="16" t="s">
        <v>519</v>
      </c>
      <c r="J163" s="16"/>
      <c r="K163" s="41"/>
      <c r="L163" s="41"/>
      <c r="M163" s="30">
        <v>10909453.286904067</v>
      </c>
      <c r="N163" s="30">
        <v>4492015</v>
      </c>
      <c r="O163" s="31">
        <v>13418627.542892002</v>
      </c>
    </row>
    <row r="164" spans="1:15" x14ac:dyDescent="0.2">
      <c r="A164" s="16"/>
      <c r="B164" s="40"/>
      <c r="C164" s="35"/>
      <c r="D164" s="35"/>
      <c r="E164" s="36"/>
      <c r="F164" s="16"/>
      <c r="G164" s="16"/>
      <c r="H164" s="16"/>
      <c r="I164" s="16"/>
      <c r="J164" s="16"/>
      <c r="K164" s="41"/>
      <c r="L164" s="41"/>
      <c r="M164" s="30">
        <v>0</v>
      </c>
      <c r="N164" s="30">
        <v>0</v>
      </c>
      <c r="O164" s="31"/>
    </row>
    <row r="165" spans="1:15" x14ac:dyDescent="0.2">
      <c r="A165" s="16">
        <v>135</v>
      </c>
      <c r="B165" s="34" t="s">
        <v>520</v>
      </c>
      <c r="C165" s="35">
        <v>4004154</v>
      </c>
      <c r="D165" s="35" t="s">
        <v>521</v>
      </c>
      <c r="E165" s="36"/>
      <c r="F165" s="16" t="s">
        <v>522</v>
      </c>
      <c r="G165" s="16" t="s">
        <v>523</v>
      </c>
      <c r="H165" s="16" t="s">
        <v>524</v>
      </c>
      <c r="I165" s="16"/>
      <c r="J165" s="16" t="s">
        <v>525</v>
      </c>
      <c r="K165" s="37">
        <v>10</v>
      </c>
      <c r="L165" s="37">
        <v>6</v>
      </c>
      <c r="M165" s="38">
        <v>8974185.3951147608</v>
      </c>
      <c r="N165" s="38">
        <v>6231479.4000000004</v>
      </c>
      <c r="O165" s="31">
        <v>14711327.119999999</v>
      </c>
    </row>
    <row r="166" spans="1:15" x14ac:dyDescent="0.2">
      <c r="A166" s="16"/>
      <c r="B166" s="34" t="s">
        <v>520</v>
      </c>
      <c r="C166" s="35">
        <v>4004212</v>
      </c>
      <c r="D166" s="35" t="s">
        <v>521</v>
      </c>
      <c r="E166" s="36"/>
      <c r="F166" s="16" t="s">
        <v>522</v>
      </c>
      <c r="G166" s="16" t="s">
        <v>523</v>
      </c>
      <c r="H166" s="16" t="s">
        <v>524</v>
      </c>
      <c r="I166" s="16"/>
      <c r="J166" s="16" t="s">
        <v>525</v>
      </c>
      <c r="K166" s="37">
        <v>10</v>
      </c>
      <c r="L166" s="37">
        <v>6</v>
      </c>
      <c r="M166" s="38">
        <v>8974185.3951147608</v>
      </c>
      <c r="N166" s="38">
        <v>6231479.4000000004</v>
      </c>
      <c r="O166" s="31">
        <v>14711327.119999999</v>
      </c>
    </row>
    <row r="167" spans="1:15" x14ac:dyDescent="0.2">
      <c r="A167" s="16"/>
      <c r="B167" s="34" t="s">
        <v>526</v>
      </c>
      <c r="C167" s="35">
        <v>4004306</v>
      </c>
      <c r="D167" s="35" t="s">
        <v>527</v>
      </c>
      <c r="E167" s="36"/>
      <c r="F167" s="16" t="s">
        <v>522</v>
      </c>
      <c r="G167" s="16" t="s">
        <v>523</v>
      </c>
      <c r="H167" s="16" t="s">
        <v>524</v>
      </c>
      <c r="I167" s="16"/>
      <c r="J167" s="16" t="s">
        <v>525</v>
      </c>
      <c r="K167" s="37">
        <v>10</v>
      </c>
      <c r="L167" s="37">
        <v>6</v>
      </c>
      <c r="M167" s="38">
        <v>8974185.3951147608</v>
      </c>
      <c r="N167" s="38">
        <v>5231192</v>
      </c>
      <c r="O167" s="31">
        <v>14711327.119999999</v>
      </c>
    </row>
    <row r="168" spans="1:15" x14ac:dyDescent="0.2">
      <c r="A168" s="16"/>
      <c r="B168" s="34" t="s">
        <v>526</v>
      </c>
      <c r="C168" s="35">
        <v>4004307</v>
      </c>
      <c r="D168" s="35" t="s">
        <v>528</v>
      </c>
      <c r="E168" s="36"/>
      <c r="F168" s="16" t="s">
        <v>522</v>
      </c>
      <c r="G168" s="16" t="s">
        <v>523</v>
      </c>
      <c r="H168" s="16" t="s">
        <v>524</v>
      </c>
      <c r="I168" s="16"/>
      <c r="J168" s="16" t="s">
        <v>525</v>
      </c>
      <c r="K168" s="37">
        <v>10</v>
      </c>
      <c r="L168" s="37">
        <v>6</v>
      </c>
      <c r="M168" s="38">
        <v>8974185.3951147608</v>
      </c>
      <c r="N168" s="38">
        <v>5231192</v>
      </c>
      <c r="O168" s="31">
        <v>14711327.119999999</v>
      </c>
    </row>
    <row r="169" spans="1:15" x14ac:dyDescent="0.2">
      <c r="A169" s="16"/>
      <c r="B169" s="34"/>
      <c r="C169" s="35"/>
      <c r="D169" s="35"/>
      <c r="E169" s="36"/>
      <c r="F169" s="16"/>
      <c r="G169" s="16"/>
      <c r="H169" s="16"/>
      <c r="I169" s="16"/>
      <c r="J169" s="16"/>
      <c r="K169" s="41"/>
      <c r="L169" s="41"/>
      <c r="M169" s="30">
        <v>0</v>
      </c>
      <c r="N169" s="30">
        <v>0</v>
      </c>
      <c r="O169" s="31"/>
    </row>
    <row r="170" spans="1:15" x14ac:dyDescent="0.2">
      <c r="A170" s="16">
        <v>136</v>
      </c>
      <c r="B170" s="34" t="s">
        <v>529</v>
      </c>
      <c r="C170" s="35">
        <v>4003423</v>
      </c>
      <c r="D170" s="35" t="s">
        <v>530</v>
      </c>
      <c r="E170" s="36">
        <v>136</v>
      </c>
      <c r="F170" s="16"/>
      <c r="G170" s="16"/>
      <c r="H170" s="16" t="s">
        <v>117</v>
      </c>
      <c r="I170" s="16"/>
      <c r="J170" s="16" t="s">
        <v>531</v>
      </c>
      <c r="K170" s="37">
        <v>20</v>
      </c>
      <c r="L170" s="37">
        <v>10</v>
      </c>
      <c r="M170" s="38">
        <v>50701830.567064002</v>
      </c>
      <c r="N170" s="38">
        <v>9331220.0800000019</v>
      </c>
      <c r="O170" s="31">
        <v>43263556</v>
      </c>
    </row>
    <row r="171" spans="1:15" x14ac:dyDescent="0.2">
      <c r="A171" s="16"/>
      <c r="B171" s="40"/>
      <c r="C171" s="35"/>
      <c r="D171" s="35"/>
      <c r="E171" s="36"/>
      <c r="F171" s="16"/>
      <c r="G171" s="16"/>
      <c r="H171" s="16"/>
      <c r="I171" s="16"/>
      <c r="J171" s="16"/>
      <c r="K171" s="41"/>
      <c r="L171" s="41"/>
      <c r="M171" s="30">
        <v>0</v>
      </c>
      <c r="N171" s="30">
        <v>0</v>
      </c>
      <c r="O171" s="31"/>
    </row>
    <row r="172" spans="1:15" s="32" customFormat="1" ht="12.75" x14ac:dyDescent="0.25">
      <c r="A172" s="37"/>
      <c r="B172" s="34" t="s">
        <v>532</v>
      </c>
      <c r="C172" s="35">
        <v>4004176</v>
      </c>
      <c r="D172" s="36" t="s">
        <v>533</v>
      </c>
      <c r="E172" s="36"/>
      <c r="F172" s="16" t="s">
        <v>534</v>
      </c>
      <c r="G172" s="16" t="s">
        <v>535</v>
      </c>
      <c r="H172" s="16" t="s">
        <v>117</v>
      </c>
      <c r="I172" s="16"/>
      <c r="J172" s="16" t="s">
        <v>531</v>
      </c>
      <c r="K172" s="37">
        <v>20</v>
      </c>
      <c r="L172" s="37">
        <v>10</v>
      </c>
      <c r="M172" s="38">
        <v>50701830.567064002</v>
      </c>
      <c r="N172" s="38">
        <v>9331220.0800000019</v>
      </c>
      <c r="O172" s="31">
        <v>43263556</v>
      </c>
    </row>
    <row r="173" spans="1:15" x14ac:dyDescent="0.2">
      <c r="A173" s="16"/>
      <c r="B173" s="34" t="s">
        <v>536</v>
      </c>
      <c r="C173" s="35"/>
      <c r="D173" s="35" t="s">
        <v>537</v>
      </c>
      <c r="E173" s="36"/>
      <c r="F173" s="16"/>
      <c r="G173" s="16"/>
      <c r="H173" s="16"/>
      <c r="I173" s="16"/>
      <c r="J173" s="16"/>
      <c r="K173" s="37">
        <v>15</v>
      </c>
      <c r="L173" s="37">
        <v>11</v>
      </c>
      <c r="M173" s="38">
        <f>SUM(M174:M191)</f>
        <v>730355128.90978336</v>
      </c>
      <c r="N173" s="38">
        <f>SUM(N174:N191)</f>
        <v>254614320.868</v>
      </c>
      <c r="O173" s="39">
        <v>884460152.74044073</v>
      </c>
    </row>
    <row r="174" spans="1:15" x14ac:dyDescent="0.2">
      <c r="A174" s="16"/>
      <c r="B174" s="40" t="s">
        <v>538</v>
      </c>
      <c r="C174" s="35">
        <v>4004347</v>
      </c>
      <c r="D174" s="35" t="s">
        <v>539</v>
      </c>
      <c r="E174" s="36"/>
      <c r="F174" s="16" t="s">
        <v>540</v>
      </c>
      <c r="G174" s="16">
        <v>100.26300000000001</v>
      </c>
      <c r="H174" s="16" t="s">
        <v>541</v>
      </c>
      <c r="I174" s="16"/>
      <c r="J174" s="16"/>
      <c r="K174" s="41"/>
      <c r="L174" s="41"/>
      <c r="M174" s="30">
        <v>387678744.92922252</v>
      </c>
      <c r="N174" s="30">
        <v>61913154.555999994</v>
      </c>
      <c r="O174" s="31">
        <v>476844856.26294369</v>
      </c>
    </row>
    <row r="175" spans="1:15" s="32" customFormat="1" ht="12.75" x14ac:dyDescent="0.25">
      <c r="A175" s="37"/>
      <c r="B175" s="40" t="s">
        <v>542</v>
      </c>
      <c r="C175" s="35">
        <v>4004347</v>
      </c>
      <c r="D175" s="36" t="s">
        <v>543</v>
      </c>
      <c r="E175" s="36"/>
      <c r="F175" s="16" t="s">
        <v>544</v>
      </c>
      <c r="G175" s="16" t="s">
        <v>545</v>
      </c>
      <c r="H175" s="16" t="s">
        <v>546</v>
      </c>
      <c r="I175" s="16"/>
      <c r="J175" s="16" t="s">
        <v>547</v>
      </c>
      <c r="K175" s="41"/>
      <c r="L175" s="41"/>
      <c r="M175" s="30">
        <v>8379690.6638199091</v>
      </c>
      <c r="N175" s="30">
        <v>3124867.2</v>
      </c>
      <c r="O175" s="31">
        <v>10307019.516498487</v>
      </c>
    </row>
    <row r="176" spans="1:15" s="32" customFormat="1" ht="12.75" x14ac:dyDescent="0.25">
      <c r="A176" s="37"/>
      <c r="B176" s="40" t="s">
        <v>548</v>
      </c>
      <c r="C176" s="35">
        <v>4004347</v>
      </c>
      <c r="D176" s="36" t="s">
        <v>549</v>
      </c>
      <c r="E176" s="36"/>
      <c r="F176" s="16" t="s">
        <v>550</v>
      </c>
      <c r="G176" s="16"/>
      <c r="H176" s="16" t="s">
        <v>546</v>
      </c>
      <c r="I176" s="16"/>
      <c r="J176" s="16" t="s">
        <v>551</v>
      </c>
      <c r="K176" s="41"/>
      <c r="L176" s="41"/>
      <c r="M176" s="30">
        <v>2975717.3379423702</v>
      </c>
      <c r="N176" s="30">
        <v>1109673.5999999999</v>
      </c>
      <c r="O176" s="31">
        <v>2173416</v>
      </c>
    </row>
    <row r="177" spans="1:15" x14ac:dyDescent="0.2">
      <c r="A177" s="16"/>
      <c r="B177" s="40" t="s">
        <v>552</v>
      </c>
      <c r="C177" s="35">
        <v>4004347</v>
      </c>
      <c r="D177" s="35" t="s">
        <v>553</v>
      </c>
      <c r="E177" s="36"/>
      <c r="F177" s="16" t="s">
        <v>554</v>
      </c>
      <c r="G177" s="16"/>
      <c r="H177" s="16" t="s">
        <v>524</v>
      </c>
      <c r="I177" s="16"/>
      <c r="J177" s="16" t="s">
        <v>555</v>
      </c>
      <c r="K177" s="41"/>
      <c r="L177" s="41"/>
      <c r="M177" s="30">
        <v>3041852.3989866897</v>
      </c>
      <c r="N177" s="30">
        <v>1134336</v>
      </c>
      <c r="O177" s="31">
        <v>3676400.1599999997</v>
      </c>
    </row>
    <row r="178" spans="1:15" s="32" customFormat="1" ht="25.5" x14ac:dyDescent="0.25">
      <c r="A178" s="37"/>
      <c r="B178" s="40" t="s">
        <v>556</v>
      </c>
      <c r="C178" s="35">
        <v>4004347</v>
      </c>
      <c r="D178" s="36" t="s">
        <v>557</v>
      </c>
      <c r="E178" s="36"/>
      <c r="F178" s="16"/>
      <c r="G178" s="16" t="s">
        <v>558</v>
      </c>
      <c r="H178" s="16" t="s">
        <v>284</v>
      </c>
      <c r="I178" s="16"/>
      <c r="J178" s="16"/>
      <c r="K178" s="41"/>
      <c r="L178" s="41"/>
      <c r="M178" s="30">
        <v>96989545.091162354</v>
      </c>
      <c r="N178" s="30">
        <v>61913154.555999994</v>
      </c>
      <c r="O178" s="31">
        <v>111537976.8548367</v>
      </c>
    </row>
    <row r="179" spans="1:15" s="32" customFormat="1" ht="12.75" x14ac:dyDescent="0.25">
      <c r="A179" s="37"/>
      <c r="B179" s="40" t="s">
        <v>559</v>
      </c>
      <c r="C179" s="35">
        <v>4004347</v>
      </c>
      <c r="D179" s="36" t="s">
        <v>560</v>
      </c>
      <c r="E179" s="36"/>
      <c r="F179" s="16" t="s">
        <v>561</v>
      </c>
      <c r="G179" s="16"/>
      <c r="H179" s="16" t="s">
        <v>284</v>
      </c>
      <c r="I179" s="16"/>
      <c r="J179" s="16" t="s">
        <v>562</v>
      </c>
      <c r="K179" s="41"/>
      <c r="L179" s="41"/>
      <c r="M179" s="30">
        <v>16565944.640723892</v>
      </c>
      <c r="N179" s="30">
        <v>7078500</v>
      </c>
      <c r="O179" s="31">
        <v>14005824</v>
      </c>
    </row>
    <row r="180" spans="1:15" s="32" customFormat="1" ht="12.75" x14ac:dyDescent="0.25">
      <c r="A180" s="37"/>
      <c r="B180" s="40" t="s">
        <v>563</v>
      </c>
      <c r="C180" s="35">
        <v>4004347</v>
      </c>
      <c r="D180" s="36" t="s">
        <v>564</v>
      </c>
      <c r="E180" s="36"/>
      <c r="F180" s="16" t="s">
        <v>565</v>
      </c>
      <c r="G180" s="16" t="s">
        <v>566</v>
      </c>
      <c r="H180" s="16" t="s">
        <v>524</v>
      </c>
      <c r="I180" s="16"/>
      <c r="J180" s="16" t="s">
        <v>567</v>
      </c>
      <c r="K180" s="41"/>
      <c r="L180" s="41"/>
      <c r="M180" s="30">
        <v>12414418.514093993</v>
      </c>
      <c r="N180" s="30">
        <v>5304585</v>
      </c>
      <c r="O180" s="31">
        <v>18407769.959999997</v>
      </c>
    </row>
    <row r="181" spans="1:15" s="32" customFormat="1" ht="25.5" x14ac:dyDescent="0.25">
      <c r="A181" s="37"/>
      <c r="B181" s="40" t="s">
        <v>568</v>
      </c>
      <c r="C181" s="35">
        <v>4004347</v>
      </c>
      <c r="D181" s="36" t="s">
        <v>569</v>
      </c>
      <c r="E181" s="36"/>
      <c r="F181" s="16"/>
      <c r="G181" s="16" t="s">
        <v>558</v>
      </c>
      <c r="H181" s="16" t="s">
        <v>284</v>
      </c>
      <c r="I181" s="16"/>
      <c r="J181" s="16" t="s">
        <v>567</v>
      </c>
      <c r="K181" s="41"/>
      <c r="L181" s="41"/>
      <c r="M181" s="30">
        <v>96989545.091162354</v>
      </c>
      <c r="N181" s="30">
        <v>61913154.555999994</v>
      </c>
      <c r="O181" s="31">
        <v>111537976.8548367</v>
      </c>
    </row>
    <row r="182" spans="1:15" s="32" customFormat="1" ht="12.75" x14ac:dyDescent="0.25">
      <c r="A182" s="37"/>
      <c r="B182" s="40" t="s">
        <v>570</v>
      </c>
      <c r="C182" s="35">
        <v>4004347</v>
      </c>
      <c r="D182" s="36" t="s">
        <v>571</v>
      </c>
      <c r="E182" s="36"/>
      <c r="F182" s="16" t="s">
        <v>561</v>
      </c>
      <c r="G182" s="16"/>
      <c r="H182" s="16" t="s">
        <v>474</v>
      </c>
      <c r="I182" s="16"/>
      <c r="J182" s="16" t="s">
        <v>572</v>
      </c>
      <c r="K182" s="41"/>
      <c r="L182" s="41"/>
      <c r="M182" s="30">
        <v>16565944.640723892</v>
      </c>
      <c r="N182" s="30">
        <v>7078500</v>
      </c>
      <c r="O182" s="31">
        <v>14005824</v>
      </c>
    </row>
    <row r="183" spans="1:15" s="32" customFormat="1" ht="12.75" x14ac:dyDescent="0.25">
      <c r="A183" s="37"/>
      <c r="B183" s="40" t="s">
        <v>573</v>
      </c>
      <c r="C183" s="35">
        <v>4004309</v>
      </c>
      <c r="D183" s="36" t="s">
        <v>574</v>
      </c>
      <c r="E183" s="36"/>
      <c r="F183" s="16" t="s">
        <v>575</v>
      </c>
      <c r="G183" s="16" t="s">
        <v>566</v>
      </c>
      <c r="H183" s="16" t="s">
        <v>524</v>
      </c>
      <c r="I183" s="16"/>
      <c r="J183" s="16" t="s">
        <v>567</v>
      </c>
      <c r="K183" s="41"/>
      <c r="L183" s="41"/>
      <c r="M183" s="30">
        <v>12414418.514093993</v>
      </c>
      <c r="N183" s="30">
        <v>5935200</v>
      </c>
      <c r="O183" s="31">
        <v>18407769.959999997</v>
      </c>
    </row>
    <row r="184" spans="1:15" s="32" customFormat="1" ht="25.5" x14ac:dyDescent="0.25">
      <c r="A184" s="37"/>
      <c r="B184" s="40" t="s">
        <v>576</v>
      </c>
      <c r="C184" s="35">
        <v>4004347</v>
      </c>
      <c r="D184" s="36" t="s">
        <v>577</v>
      </c>
      <c r="E184" s="36"/>
      <c r="F184" s="16"/>
      <c r="G184" s="16" t="s">
        <v>578</v>
      </c>
      <c r="H184" s="16" t="s">
        <v>579</v>
      </c>
      <c r="I184" s="16" t="s">
        <v>580</v>
      </c>
      <c r="J184" s="16"/>
      <c r="K184" s="41"/>
      <c r="L184" s="41"/>
      <c r="M184" s="30">
        <v>22396848.232214116</v>
      </c>
      <c r="N184" s="30">
        <v>12180000</v>
      </c>
      <c r="O184" s="31">
        <v>25756375.467046231</v>
      </c>
    </row>
    <row r="185" spans="1:15" s="32" customFormat="1" ht="12.75" x14ac:dyDescent="0.25">
      <c r="A185" s="37"/>
      <c r="B185" s="40" t="s">
        <v>581</v>
      </c>
      <c r="C185" s="35">
        <v>4004347</v>
      </c>
      <c r="D185" s="36" t="s">
        <v>582</v>
      </c>
      <c r="E185" s="36"/>
      <c r="F185" s="16" t="s">
        <v>583</v>
      </c>
      <c r="G185" s="16"/>
      <c r="H185" s="16" t="s">
        <v>474</v>
      </c>
      <c r="I185" s="16"/>
      <c r="J185" s="16" t="s">
        <v>584</v>
      </c>
      <c r="K185" s="41"/>
      <c r="L185" s="41"/>
      <c r="M185" s="30">
        <v>3475373.0015504668</v>
      </c>
      <c r="N185" s="30">
        <v>1620000</v>
      </c>
      <c r="O185" s="31">
        <v>4491060</v>
      </c>
    </row>
    <row r="186" spans="1:15" s="32" customFormat="1" ht="25.5" x14ac:dyDescent="0.25">
      <c r="A186" s="37"/>
      <c r="B186" s="40" t="s">
        <v>585</v>
      </c>
      <c r="C186" s="35">
        <v>4004347</v>
      </c>
      <c r="D186" s="36" t="s">
        <v>586</v>
      </c>
      <c r="E186" s="36"/>
      <c r="F186" s="16" t="s">
        <v>587</v>
      </c>
      <c r="G186" s="16"/>
      <c r="H186" s="16" t="s">
        <v>524</v>
      </c>
      <c r="I186" s="16"/>
      <c r="J186" s="16" t="s">
        <v>588</v>
      </c>
      <c r="K186" s="41"/>
      <c r="L186" s="41"/>
      <c r="M186" s="30">
        <v>4984457.1893348247</v>
      </c>
      <c r="N186" s="30">
        <v>2129820</v>
      </c>
      <c r="O186" s="31">
        <v>12535264.719999999</v>
      </c>
    </row>
    <row r="187" spans="1:15" s="32" customFormat="1" ht="25.5" x14ac:dyDescent="0.25">
      <c r="A187" s="37"/>
      <c r="B187" s="40" t="s">
        <v>589</v>
      </c>
      <c r="C187" s="35">
        <v>4004347</v>
      </c>
      <c r="D187" s="36" t="s">
        <v>590</v>
      </c>
      <c r="E187" s="36"/>
      <c r="F187" s="16"/>
      <c r="G187" s="16" t="s">
        <v>578</v>
      </c>
      <c r="H187" s="16" t="s">
        <v>579</v>
      </c>
      <c r="I187" s="16" t="s">
        <v>580</v>
      </c>
      <c r="J187" s="16"/>
      <c r="K187" s="41"/>
      <c r="L187" s="41"/>
      <c r="M187" s="30">
        <v>22396848.232214116</v>
      </c>
      <c r="N187" s="30">
        <v>12180000</v>
      </c>
      <c r="O187" s="31">
        <v>25756375.467046231</v>
      </c>
    </row>
    <row r="188" spans="1:15" s="32" customFormat="1" ht="12.75" x14ac:dyDescent="0.25">
      <c r="A188" s="37"/>
      <c r="B188" s="40" t="s">
        <v>591</v>
      </c>
      <c r="C188" s="35">
        <v>4004347</v>
      </c>
      <c r="D188" s="36" t="s">
        <v>592</v>
      </c>
      <c r="E188" s="36"/>
      <c r="F188" s="16" t="s">
        <v>593</v>
      </c>
      <c r="G188" s="16"/>
      <c r="H188" s="16" t="s">
        <v>474</v>
      </c>
      <c r="I188" s="16"/>
      <c r="J188" s="16" t="s">
        <v>584</v>
      </c>
      <c r="K188" s="41"/>
      <c r="L188" s="41"/>
      <c r="M188" s="30">
        <v>3475373.0015504668</v>
      </c>
      <c r="N188" s="30">
        <v>1620000</v>
      </c>
      <c r="O188" s="31">
        <v>4491060</v>
      </c>
    </row>
    <row r="189" spans="1:15" s="32" customFormat="1" ht="25.5" x14ac:dyDescent="0.25">
      <c r="A189" s="37"/>
      <c r="B189" s="40" t="s">
        <v>594</v>
      </c>
      <c r="C189" s="35">
        <v>4004347</v>
      </c>
      <c r="D189" s="36" t="s">
        <v>595</v>
      </c>
      <c r="E189" s="36"/>
      <c r="F189" s="16" t="s">
        <v>596</v>
      </c>
      <c r="G189" s="16"/>
      <c r="H189" s="16" t="s">
        <v>524</v>
      </c>
      <c r="I189" s="16"/>
      <c r="J189" s="16" t="s">
        <v>588</v>
      </c>
      <c r="K189" s="41"/>
      <c r="L189" s="41"/>
      <c r="M189" s="30">
        <v>4984457.1893348247</v>
      </c>
      <c r="N189" s="30">
        <v>2129820</v>
      </c>
      <c r="O189" s="31">
        <v>12535264.719999999</v>
      </c>
    </row>
    <row r="190" spans="1:15" s="32" customFormat="1" ht="12.75" x14ac:dyDescent="0.25">
      <c r="A190" s="37"/>
      <c r="B190" s="40" t="s">
        <v>597</v>
      </c>
      <c r="C190" s="35">
        <v>4004347</v>
      </c>
      <c r="D190" s="36" t="s">
        <v>598</v>
      </c>
      <c r="E190" s="36"/>
      <c r="F190" s="16"/>
      <c r="G190" s="16"/>
      <c r="H190" s="16" t="s">
        <v>117</v>
      </c>
      <c r="I190" s="16"/>
      <c r="J190" s="16"/>
      <c r="K190" s="41"/>
      <c r="L190" s="41"/>
      <c r="M190" s="30">
        <v>9650161.4048886299</v>
      </c>
      <c r="N190" s="30">
        <v>4123439.32</v>
      </c>
      <c r="O190" s="31">
        <v>11869698.528013015</v>
      </c>
    </row>
    <row r="191" spans="1:15" s="32" customFormat="1" ht="12.75" x14ac:dyDescent="0.25">
      <c r="A191" s="37"/>
      <c r="B191" s="40" t="s">
        <v>599</v>
      </c>
      <c r="C191" s="35">
        <v>4004347</v>
      </c>
      <c r="D191" s="36" t="s">
        <v>600</v>
      </c>
      <c r="E191" s="36"/>
      <c r="F191" s="16"/>
      <c r="G191" s="16"/>
      <c r="H191" s="16" t="s">
        <v>117</v>
      </c>
      <c r="I191" s="16"/>
      <c r="J191" s="16"/>
      <c r="K191" s="41"/>
      <c r="L191" s="41"/>
      <c r="M191" s="30">
        <v>4975788.8367638467</v>
      </c>
      <c r="N191" s="30">
        <v>2126116.08</v>
      </c>
      <c r="O191" s="31">
        <v>6120220.2692195317</v>
      </c>
    </row>
    <row r="192" spans="1:15" x14ac:dyDescent="0.2">
      <c r="A192" s="16"/>
      <c r="B192" s="40"/>
      <c r="C192" s="35"/>
      <c r="D192" s="35"/>
      <c r="E192" s="36"/>
      <c r="F192" s="16"/>
      <c r="G192" s="16"/>
      <c r="H192" s="16"/>
      <c r="I192" s="16"/>
      <c r="J192" s="16"/>
      <c r="K192" s="41"/>
      <c r="L192" s="41"/>
      <c r="M192" s="30">
        <v>0</v>
      </c>
      <c r="N192" s="30">
        <v>0</v>
      </c>
      <c r="O192" s="31"/>
    </row>
    <row r="193" spans="1:15" x14ac:dyDescent="0.2">
      <c r="A193" s="16"/>
      <c r="B193" s="34" t="s">
        <v>601</v>
      </c>
      <c r="C193" s="35">
        <v>4003423</v>
      </c>
      <c r="D193" s="35" t="s">
        <v>602</v>
      </c>
      <c r="E193" s="36"/>
      <c r="F193" s="16"/>
      <c r="G193" s="16"/>
      <c r="H193" s="16" t="s">
        <v>117</v>
      </c>
      <c r="I193" s="16"/>
      <c r="J193" s="16" t="s">
        <v>603</v>
      </c>
      <c r="K193" s="37">
        <v>15</v>
      </c>
      <c r="L193" s="37">
        <v>10</v>
      </c>
      <c r="M193" s="38">
        <v>50701830.567064032</v>
      </c>
      <c r="N193" s="38">
        <v>9331220.0800000019</v>
      </c>
      <c r="O193" s="31">
        <v>43263556</v>
      </c>
    </row>
    <row r="194" spans="1:15" x14ac:dyDescent="0.2">
      <c r="A194" s="16"/>
      <c r="B194" s="40"/>
      <c r="C194" s="35"/>
      <c r="D194" s="35"/>
      <c r="E194" s="36"/>
      <c r="F194" s="16"/>
      <c r="G194" s="16"/>
      <c r="H194" s="16"/>
      <c r="I194" s="16"/>
      <c r="J194" s="16"/>
      <c r="K194" s="41"/>
      <c r="L194" s="41"/>
      <c r="M194" s="30">
        <v>0</v>
      </c>
      <c r="N194" s="30">
        <v>0</v>
      </c>
      <c r="O194" s="31"/>
    </row>
    <row r="195" spans="1:15" x14ac:dyDescent="0.2">
      <c r="A195" s="16"/>
      <c r="B195" s="34" t="s">
        <v>529</v>
      </c>
      <c r="C195" s="35">
        <v>4003423</v>
      </c>
      <c r="D195" s="35" t="s">
        <v>604</v>
      </c>
      <c r="E195" s="36"/>
      <c r="F195" s="16"/>
      <c r="G195" s="16"/>
      <c r="H195" s="16" t="s">
        <v>117</v>
      </c>
      <c r="I195" s="16"/>
      <c r="J195" s="16" t="s">
        <v>603</v>
      </c>
      <c r="K195" s="37">
        <v>15</v>
      </c>
      <c r="L195" s="37">
        <v>10</v>
      </c>
      <c r="M195" s="38">
        <v>50701830.567064032</v>
      </c>
      <c r="N195" s="38">
        <v>9331220.0800000019</v>
      </c>
      <c r="O195" s="31">
        <v>43263556</v>
      </c>
    </row>
    <row r="196" spans="1:15" x14ac:dyDescent="0.2">
      <c r="A196" s="16"/>
      <c r="B196" s="40"/>
      <c r="C196" s="35"/>
      <c r="D196" s="35"/>
      <c r="E196" s="36"/>
      <c r="F196" s="16"/>
      <c r="G196" s="16"/>
      <c r="H196" s="16"/>
      <c r="I196" s="16"/>
      <c r="J196" s="16"/>
      <c r="K196" s="41"/>
      <c r="L196" s="41"/>
      <c r="M196" s="30">
        <v>0</v>
      </c>
      <c r="N196" s="30">
        <v>0</v>
      </c>
      <c r="O196" s="31"/>
    </row>
    <row r="197" spans="1:15" x14ac:dyDescent="0.2">
      <c r="A197" s="16">
        <v>168</v>
      </c>
      <c r="B197" s="34" t="s">
        <v>605</v>
      </c>
      <c r="C197" s="35">
        <v>4003337</v>
      </c>
      <c r="D197" s="35" t="s">
        <v>606</v>
      </c>
      <c r="E197" s="36">
        <v>188</v>
      </c>
      <c r="F197" s="16"/>
      <c r="G197" s="16"/>
      <c r="H197" s="16" t="s">
        <v>58</v>
      </c>
      <c r="I197" s="16"/>
      <c r="J197" s="16" t="s">
        <v>607</v>
      </c>
      <c r="K197" s="37">
        <v>25</v>
      </c>
      <c r="L197" s="37">
        <v>15</v>
      </c>
      <c r="M197" s="38">
        <f>58968000+M198+M199+M200+M201+M202+M203+M204+M205+M206+M207+M208</f>
        <v>1058510246.4445179</v>
      </c>
      <c r="N197" s="38">
        <f>50122800+N198+N199+N200+N201+N202+N203+N204+N205+N206+N207+N208</f>
        <v>339048459</v>
      </c>
      <c r="O197" s="39">
        <v>1268858848.7274618</v>
      </c>
    </row>
    <row r="198" spans="1:15" x14ac:dyDescent="0.2">
      <c r="A198" s="16"/>
      <c r="B198" s="40" t="s">
        <v>608</v>
      </c>
      <c r="C198" s="35">
        <v>4002790</v>
      </c>
      <c r="D198" s="35" t="s">
        <v>609</v>
      </c>
      <c r="E198" s="36">
        <v>189</v>
      </c>
      <c r="F198" s="16" t="s">
        <v>610</v>
      </c>
      <c r="G198" s="16">
        <v>650937</v>
      </c>
      <c r="H198" s="16" t="s">
        <v>611</v>
      </c>
      <c r="I198" s="16"/>
      <c r="J198" s="16" t="s">
        <v>612</v>
      </c>
      <c r="K198" s="41"/>
      <c r="L198" s="41"/>
      <c r="M198" s="30">
        <v>66263778.562895566</v>
      </c>
      <c r="N198" s="30">
        <v>8236800</v>
      </c>
      <c r="O198" s="31">
        <v>84123480</v>
      </c>
    </row>
    <row r="199" spans="1:15" x14ac:dyDescent="0.2">
      <c r="A199" s="16"/>
      <c r="B199" s="40" t="s">
        <v>613</v>
      </c>
      <c r="C199" s="35">
        <v>4001120</v>
      </c>
      <c r="D199" s="35" t="s">
        <v>614</v>
      </c>
      <c r="E199" s="36">
        <v>190</v>
      </c>
      <c r="F199" s="16"/>
      <c r="G199" s="16" t="s">
        <v>615</v>
      </c>
      <c r="H199" s="16" t="s">
        <v>373</v>
      </c>
      <c r="I199" s="16"/>
      <c r="J199" s="16" t="s">
        <v>616</v>
      </c>
      <c r="K199" s="41"/>
      <c r="L199" s="41"/>
      <c r="M199" s="30">
        <v>214082976.89550874</v>
      </c>
      <c r="N199" s="30">
        <v>90090000</v>
      </c>
      <c r="O199" s="31">
        <v>246195423.42983502</v>
      </c>
    </row>
    <row r="200" spans="1:15" x14ac:dyDescent="0.2">
      <c r="A200" s="28"/>
      <c r="B200" s="25" t="s">
        <v>617</v>
      </c>
      <c r="C200" s="26">
        <v>4002791</v>
      </c>
      <c r="D200" s="26" t="s">
        <v>618</v>
      </c>
      <c r="E200" s="27">
        <v>191</v>
      </c>
      <c r="F200" s="28" t="s">
        <v>619</v>
      </c>
      <c r="G200" s="28">
        <v>650937</v>
      </c>
      <c r="H200" s="28" t="s">
        <v>611</v>
      </c>
      <c r="I200" s="28"/>
      <c r="J200" s="28" t="s">
        <v>612</v>
      </c>
      <c r="K200" s="29"/>
      <c r="L200" s="29"/>
      <c r="M200" s="30">
        <v>66263778.562895566</v>
      </c>
      <c r="N200" s="30">
        <v>8236800</v>
      </c>
      <c r="O200" s="31">
        <v>84123480</v>
      </c>
    </row>
    <row r="201" spans="1:15" x14ac:dyDescent="0.2">
      <c r="A201" s="28"/>
      <c r="B201" s="25" t="s">
        <v>620</v>
      </c>
      <c r="C201" s="26">
        <v>4001159</v>
      </c>
      <c r="D201" s="26" t="s">
        <v>621</v>
      </c>
      <c r="E201" s="27">
        <v>192</v>
      </c>
      <c r="F201" s="28"/>
      <c r="G201" s="28" t="s">
        <v>615</v>
      </c>
      <c r="H201" s="28" t="s">
        <v>373</v>
      </c>
      <c r="I201" s="28"/>
      <c r="J201" s="28" t="s">
        <v>616</v>
      </c>
      <c r="K201" s="29"/>
      <c r="L201" s="29"/>
      <c r="M201" s="30">
        <v>214082976.89550874</v>
      </c>
      <c r="N201" s="30">
        <v>90090000</v>
      </c>
      <c r="O201" s="31">
        <v>246195423.42983502</v>
      </c>
    </row>
    <row r="202" spans="1:15" ht="25.5" x14ac:dyDescent="0.2">
      <c r="A202" s="28"/>
      <c r="B202" s="25" t="s">
        <v>77</v>
      </c>
      <c r="C202" s="26">
        <v>4000599</v>
      </c>
      <c r="D202" s="26" t="s">
        <v>622</v>
      </c>
      <c r="E202" s="27">
        <v>193</v>
      </c>
      <c r="F202" s="28"/>
      <c r="G202" s="28" t="s">
        <v>623</v>
      </c>
      <c r="H202" s="28" t="s">
        <v>164</v>
      </c>
      <c r="I202" s="28" t="s">
        <v>624</v>
      </c>
      <c r="J202" s="28" t="s">
        <v>625</v>
      </c>
      <c r="K202" s="29"/>
      <c r="L202" s="29"/>
      <c r="M202" s="30">
        <v>58901136.500351608</v>
      </c>
      <c r="N202" s="30">
        <v>3511552</v>
      </c>
      <c r="O202" s="31">
        <v>57324204</v>
      </c>
    </row>
    <row r="203" spans="1:15" x14ac:dyDescent="0.2">
      <c r="A203" s="28"/>
      <c r="B203" s="25" t="s">
        <v>123</v>
      </c>
      <c r="C203" s="26">
        <v>0</v>
      </c>
      <c r="D203" s="26" t="s">
        <v>626</v>
      </c>
      <c r="E203" s="27">
        <v>194</v>
      </c>
      <c r="F203" s="28"/>
      <c r="G203" s="28"/>
      <c r="H203" s="28" t="s">
        <v>58</v>
      </c>
      <c r="I203" s="28"/>
      <c r="J203" s="28"/>
      <c r="K203" s="29"/>
      <c r="L203" s="29"/>
      <c r="M203" s="30">
        <v>25769247.218903832</v>
      </c>
      <c r="N203" s="30">
        <v>9009000</v>
      </c>
      <c r="O203" s="31">
        <v>28861556.885172296</v>
      </c>
    </row>
    <row r="204" spans="1:15" x14ac:dyDescent="0.2">
      <c r="A204" s="28"/>
      <c r="B204" s="25" t="s">
        <v>167</v>
      </c>
      <c r="C204" s="26">
        <v>4003400</v>
      </c>
      <c r="D204" s="26" t="s">
        <v>627</v>
      </c>
      <c r="E204" s="27">
        <v>195</v>
      </c>
      <c r="F204" s="28"/>
      <c r="G204" s="28"/>
      <c r="H204" s="28" t="s">
        <v>117</v>
      </c>
      <c r="I204" s="28"/>
      <c r="J204" s="28" t="s">
        <v>628</v>
      </c>
      <c r="K204" s="29"/>
      <c r="L204" s="29"/>
      <c r="M204" s="30">
        <v>54013474.884985894</v>
      </c>
      <c r="N204" s="30">
        <v>7487480.0000000009</v>
      </c>
      <c r="O204" s="31">
        <v>91563360</v>
      </c>
    </row>
    <row r="205" spans="1:15" s="32" customFormat="1" ht="12.75" x14ac:dyDescent="0.25">
      <c r="A205" s="24"/>
      <c r="B205" s="25" t="s">
        <v>629</v>
      </c>
      <c r="C205" s="26">
        <v>4003309</v>
      </c>
      <c r="D205" s="27" t="s">
        <v>630</v>
      </c>
      <c r="E205" s="27"/>
      <c r="F205" s="28" t="s">
        <v>631</v>
      </c>
      <c r="G205" s="28" t="s">
        <v>632</v>
      </c>
      <c r="H205" s="28" t="s">
        <v>632</v>
      </c>
      <c r="I205" s="28"/>
      <c r="J205" s="28" t="s">
        <v>633</v>
      </c>
      <c r="K205" s="29"/>
      <c r="L205" s="29"/>
      <c r="M205" s="30">
        <v>100886602.86200848</v>
      </c>
      <c r="N205" s="30">
        <v>7536375</v>
      </c>
      <c r="O205" s="31">
        <v>116019593.29130974</v>
      </c>
    </row>
    <row r="206" spans="1:15" s="32" customFormat="1" ht="25.5" x14ac:dyDescent="0.25">
      <c r="A206" s="24"/>
      <c r="B206" s="25" t="s">
        <v>634</v>
      </c>
      <c r="C206" s="26">
        <v>4001273</v>
      </c>
      <c r="D206" s="27" t="s">
        <v>635</v>
      </c>
      <c r="E206" s="27"/>
      <c r="F206" s="28" t="s">
        <v>636</v>
      </c>
      <c r="G206" s="49" t="s">
        <v>637</v>
      </c>
      <c r="H206" s="28" t="s">
        <v>638</v>
      </c>
      <c r="I206" s="28"/>
      <c r="J206" s="28" t="s">
        <v>639</v>
      </c>
      <c r="K206" s="29"/>
      <c r="L206" s="29"/>
      <c r="M206" s="30">
        <v>100886602.86200848</v>
      </c>
      <c r="N206" s="30">
        <v>50242500</v>
      </c>
      <c r="O206" s="31">
        <v>116019593.29130974</v>
      </c>
    </row>
    <row r="207" spans="1:15" x14ac:dyDescent="0.2">
      <c r="A207" s="28"/>
      <c r="B207" s="25" t="s">
        <v>640</v>
      </c>
      <c r="C207" s="26">
        <v>4000599</v>
      </c>
      <c r="D207" s="26" t="s">
        <v>622</v>
      </c>
      <c r="E207" s="27"/>
      <c r="F207" s="28" t="s">
        <v>641</v>
      </c>
      <c r="G207" s="28" t="s">
        <v>642</v>
      </c>
      <c r="H207" s="28" t="s">
        <v>643</v>
      </c>
      <c r="I207" s="28"/>
      <c r="J207" s="28" t="s">
        <v>625</v>
      </c>
      <c r="K207" s="29"/>
      <c r="L207" s="29"/>
      <c r="M207" s="30">
        <v>56223812.113971993</v>
      </c>
      <c r="N207" s="30">
        <v>3511552</v>
      </c>
      <c r="O207" s="31">
        <v>62361367.199999996</v>
      </c>
    </row>
    <row r="208" spans="1:15" s="32" customFormat="1" ht="12.75" x14ac:dyDescent="0.25">
      <c r="A208" s="24"/>
      <c r="B208" s="25" t="s">
        <v>644</v>
      </c>
      <c r="C208" s="26">
        <v>4004090</v>
      </c>
      <c r="D208" s="27" t="s">
        <v>645</v>
      </c>
      <c r="E208" s="27"/>
      <c r="F208" s="28" t="s">
        <v>646</v>
      </c>
      <c r="G208" s="28" t="s">
        <v>624</v>
      </c>
      <c r="H208" s="28" t="s">
        <v>643</v>
      </c>
      <c r="I208" s="28"/>
      <c r="J208" s="28" t="s">
        <v>625</v>
      </c>
      <c r="K208" s="29"/>
      <c r="L208" s="29"/>
      <c r="M208" s="30">
        <v>42167859.085478991</v>
      </c>
      <c r="N208" s="30">
        <v>10973600</v>
      </c>
      <c r="O208" s="31">
        <v>62361367.199999996</v>
      </c>
    </row>
    <row r="209" spans="1:243" x14ac:dyDescent="0.2">
      <c r="A209" s="28"/>
      <c r="B209" s="25"/>
      <c r="C209" s="26"/>
      <c r="D209" s="26"/>
      <c r="E209" s="27"/>
      <c r="F209" s="28"/>
      <c r="G209" s="28"/>
      <c r="H209" s="28"/>
      <c r="I209" s="28"/>
      <c r="J209" s="28"/>
      <c r="K209" s="29"/>
      <c r="L209" s="29"/>
      <c r="M209" s="30">
        <v>0</v>
      </c>
      <c r="N209" s="30">
        <v>0</v>
      </c>
      <c r="O209" s="31"/>
    </row>
    <row r="210" spans="1:243" x14ac:dyDescent="0.2">
      <c r="A210" s="16">
        <v>201</v>
      </c>
      <c r="B210" s="34" t="s">
        <v>647</v>
      </c>
      <c r="C210" s="35">
        <v>4000736</v>
      </c>
      <c r="D210" s="35" t="s">
        <v>648</v>
      </c>
      <c r="E210" s="36">
        <v>201</v>
      </c>
      <c r="F210" s="16" t="s">
        <v>649</v>
      </c>
      <c r="G210" s="16" t="s">
        <v>650</v>
      </c>
      <c r="H210" s="16" t="s">
        <v>651</v>
      </c>
      <c r="I210" s="16"/>
      <c r="J210" s="16" t="s">
        <v>652</v>
      </c>
      <c r="K210" s="37">
        <v>20</v>
      </c>
      <c r="L210" s="37">
        <v>10</v>
      </c>
      <c r="M210" s="38">
        <f>105359858.426319+M211</f>
        <v>125427843.76409192</v>
      </c>
      <c r="N210" s="38">
        <f>31973760+N211</f>
        <v>44339731.200000003</v>
      </c>
      <c r="O210" s="31">
        <v>135462071.2652193</v>
      </c>
    </row>
    <row r="211" spans="1:243" s="32" customFormat="1" x14ac:dyDescent="0.25">
      <c r="A211" s="24"/>
      <c r="B211" s="25" t="s">
        <v>653</v>
      </c>
      <c r="C211" s="26">
        <v>4004367</v>
      </c>
      <c r="D211" s="27" t="s">
        <v>654</v>
      </c>
      <c r="E211" s="27"/>
      <c r="F211" s="28" t="s">
        <v>655</v>
      </c>
      <c r="G211" s="28" t="s">
        <v>656</v>
      </c>
      <c r="H211" s="28" t="s">
        <v>657</v>
      </c>
      <c r="I211" s="28"/>
      <c r="J211" s="28" t="s">
        <v>658</v>
      </c>
      <c r="K211" s="29"/>
      <c r="L211" s="29"/>
      <c r="M211" s="30">
        <v>20067985.337772921</v>
      </c>
      <c r="N211" s="30">
        <v>12365971.200000001</v>
      </c>
      <c r="O211" s="31">
        <v>29190731.799999997</v>
      </c>
      <c r="IH211" s="33"/>
      <c r="II211" s="33"/>
    </row>
    <row r="212" spans="1:243" x14ac:dyDescent="0.2">
      <c r="A212" s="16">
        <v>202</v>
      </c>
      <c r="B212" s="34" t="s">
        <v>659</v>
      </c>
      <c r="C212" s="35">
        <v>4000613</v>
      </c>
      <c r="D212" s="35" t="s">
        <v>660</v>
      </c>
      <c r="E212" s="36">
        <v>202</v>
      </c>
      <c r="F212" s="16" t="s">
        <v>649</v>
      </c>
      <c r="G212" s="16" t="s">
        <v>650</v>
      </c>
      <c r="H212" s="16" t="s">
        <v>651</v>
      </c>
      <c r="I212" s="16"/>
      <c r="J212" s="16" t="s">
        <v>652</v>
      </c>
      <c r="K212" s="37">
        <v>20</v>
      </c>
      <c r="L212" s="37">
        <v>10</v>
      </c>
      <c r="M212" s="38">
        <f>105359858.426319+M213</f>
        <v>125427843.76409192</v>
      </c>
      <c r="N212" s="38">
        <f>31973760+N213</f>
        <v>44339731.200000003</v>
      </c>
      <c r="O212" s="31">
        <v>135462071</v>
      </c>
    </row>
    <row r="213" spans="1:243" s="32" customFormat="1" ht="12.75" x14ac:dyDescent="0.25">
      <c r="A213" s="37"/>
      <c r="B213" s="40" t="s">
        <v>661</v>
      </c>
      <c r="C213" s="35">
        <v>4004367</v>
      </c>
      <c r="D213" s="36" t="s">
        <v>662</v>
      </c>
      <c r="E213" s="36"/>
      <c r="F213" s="16" t="s">
        <v>663</v>
      </c>
      <c r="G213" s="16" t="s">
        <v>656</v>
      </c>
      <c r="H213" s="16" t="s">
        <v>657</v>
      </c>
      <c r="I213" s="16"/>
      <c r="J213" s="16" t="s">
        <v>658</v>
      </c>
      <c r="K213" s="41"/>
      <c r="L213" s="41"/>
      <c r="M213" s="30">
        <v>20067985.337772921</v>
      </c>
      <c r="N213" s="30">
        <v>12365971.200000001</v>
      </c>
      <c r="O213" s="31">
        <v>29190731.799999997</v>
      </c>
    </row>
    <row r="214" spans="1:243" s="32" customFormat="1" ht="12.75" x14ac:dyDescent="0.25">
      <c r="A214" s="37"/>
      <c r="B214" s="40"/>
      <c r="C214" s="35"/>
      <c r="D214" s="36"/>
      <c r="E214" s="36"/>
      <c r="F214" s="16"/>
      <c r="G214" s="16"/>
      <c r="H214" s="16"/>
      <c r="I214" s="16"/>
      <c r="J214" s="16"/>
      <c r="K214" s="41"/>
      <c r="L214" s="41"/>
      <c r="M214" s="30">
        <v>0</v>
      </c>
      <c r="N214" s="30">
        <v>0</v>
      </c>
      <c r="O214" s="31"/>
    </row>
    <row r="215" spans="1:243" x14ac:dyDescent="0.2">
      <c r="A215" s="16">
        <v>203</v>
      </c>
      <c r="B215" s="34" t="s">
        <v>664</v>
      </c>
      <c r="C215" s="35"/>
      <c r="D215" s="35"/>
      <c r="E215" s="36"/>
      <c r="F215" s="16"/>
      <c r="G215" s="16"/>
      <c r="H215" s="16"/>
      <c r="I215" s="16"/>
      <c r="J215" s="16"/>
      <c r="K215" s="37">
        <v>20</v>
      </c>
      <c r="L215" s="37">
        <v>12</v>
      </c>
      <c r="M215" s="38">
        <f>SUM(M216:M222)</f>
        <v>427124500.34821957</v>
      </c>
      <c r="N215" s="38">
        <f>SUM(N216:N222)</f>
        <v>132913352.51199999</v>
      </c>
      <c r="O215" s="39">
        <v>402149910.13073063</v>
      </c>
    </row>
    <row r="216" spans="1:243" x14ac:dyDescent="0.2">
      <c r="A216" s="16"/>
      <c r="B216" s="40" t="s">
        <v>19</v>
      </c>
      <c r="C216" s="35">
        <v>4003341</v>
      </c>
      <c r="D216" s="35" t="s">
        <v>665</v>
      </c>
      <c r="E216" s="36">
        <v>203</v>
      </c>
      <c r="F216" s="16"/>
      <c r="G216" s="16" t="s">
        <v>666</v>
      </c>
      <c r="H216" s="16" t="s">
        <v>58</v>
      </c>
      <c r="I216" s="16"/>
      <c r="J216" s="16" t="s">
        <v>667</v>
      </c>
      <c r="K216" s="41"/>
      <c r="L216" s="41"/>
      <c r="M216" s="30">
        <v>47064016.057070725</v>
      </c>
      <c r="N216" s="30">
        <v>10310300.000000002</v>
      </c>
      <c r="O216" s="31">
        <v>57888739.750196993</v>
      </c>
    </row>
    <row r="217" spans="1:243" x14ac:dyDescent="0.2">
      <c r="A217" s="16"/>
      <c r="B217" s="40" t="s">
        <v>668</v>
      </c>
      <c r="C217" s="35">
        <v>4001110</v>
      </c>
      <c r="D217" s="35" t="s">
        <v>669</v>
      </c>
      <c r="E217" s="36">
        <v>204</v>
      </c>
      <c r="F217" s="16"/>
      <c r="G217" s="16" t="s">
        <v>670</v>
      </c>
      <c r="H217" s="16" t="s">
        <v>651</v>
      </c>
      <c r="I217" s="16"/>
      <c r="J217" s="16" t="s">
        <v>671</v>
      </c>
      <c r="K217" s="41"/>
      <c r="L217" s="41"/>
      <c r="M217" s="30">
        <v>105359858.426319</v>
      </c>
      <c r="N217" s="30">
        <v>27426000</v>
      </c>
      <c r="O217" s="31">
        <v>121163837.19026685</v>
      </c>
    </row>
    <row r="218" spans="1:243" x14ac:dyDescent="0.2">
      <c r="A218" s="16"/>
      <c r="B218" s="40" t="s">
        <v>672</v>
      </c>
      <c r="C218" s="35">
        <v>4001149</v>
      </c>
      <c r="D218" s="35" t="s">
        <v>673</v>
      </c>
      <c r="E218" s="36">
        <v>205</v>
      </c>
      <c r="F218" s="16"/>
      <c r="G218" s="16" t="s">
        <v>670</v>
      </c>
      <c r="H218" s="16" t="s">
        <v>651</v>
      </c>
      <c r="I218" s="16"/>
      <c r="J218" s="16" t="s">
        <v>671</v>
      </c>
      <c r="K218" s="41"/>
      <c r="L218" s="41"/>
      <c r="M218" s="30">
        <v>105359858.42631896</v>
      </c>
      <c r="N218" s="30">
        <v>60500000</v>
      </c>
      <c r="O218" s="31">
        <v>121163837.19026679</v>
      </c>
    </row>
    <row r="219" spans="1:243" x14ac:dyDescent="0.2">
      <c r="A219" s="16"/>
      <c r="B219" s="40" t="s">
        <v>674</v>
      </c>
      <c r="C219" s="35">
        <v>4001518</v>
      </c>
      <c r="D219" s="35" t="s">
        <v>675</v>
      </c>
      <c r="E219" s="36">
        <v>1614</v>
      </c>
      <c r="F219" s="16"/>
      <c r="G219" s="16" t="s">
        <v>676</v>
      </c>
      <c r="H219" s="16" t="s">
        <v>474</v>
      </c>
      <c r="I219" s="16"/>
      <c r="J219" s="16" t="s">
        <v>677</v>
      </c>
      <c r="K219" s="41"/>
      <c r="L219" s="41"/>
      <c r="M219" s="30">
        <v>42335191.859627716</v>
      </c>
      <c r="N219" s="30">
        <v>18089500</v>
      </c>
      <c r="O219" s="31">
        <v>14005824</v>
      </c>
    </row>
    <row r="220" spans="1:243" ht="25.5" x14ac:dyDescent="0.2">
      <c r="A220" s="16"/>
      <c r="B220" s="40" t="s">
        <v>678</v>
      </c>
      <c r="C220" s="35">
        <v>4002803</v>
      </c>
      <c r="D220" s="35" t="s">
        <v>679</v>
      </c>
      <c r="E220" s="36">
        <v>1615</v>
      </c>
      <c r="F220" s="16"/>
      <c r="G220" s="16" t="s">
        <v>680</v>
      </c>
      <c r="H220" s="16" t="s">
        <v>28</v>
      </c>
      <c r="I220" s="16"/>
      <c r="J220" s="16" t="s">
        <v>681</v>
      </c>
      <c r="K220" s="41"/>
      <c r="L220" s="41"/>
      <c r="M220" s="30">
        <v>42335191.859627716</v>
      </c>
      <c r="N220" s="30">
        <v>7150000</v>
      </c>
      <c r="O220" s="31">
        <v>15830808</v>
      </c>
    </row>
    <row r="221" spans="1:243" s="32" customFormat="1" ht="25.5" x14ac:dyDescent="0.25">
      <c r="A221" s="37"/>
      <c r="B221" s="40" t="s">
        <v>682</v>
      </c>
      <c r="C221" s="35">
        <v>4002793</v>
      </c>
      <c r="D221" s="36" t="s">
        <v>683</v>
      </c>
      <c r="E221" s="36">
        <v>1616</v>
      </c>
      <c r="F221" s="16" t="s">
        <v>684</v>
      </c>
      <c r="G221" s="16" t="s">
        <v>685</v>
      </c>
      <c r="H221" s="16" t="s">
        <v>28</v>
      </c>
      <c r="I221" s="16"/>
      <c r="J221" s="16" t="s">
        <v>686</v>
      </c>
      <c r="K221" s="41"/>
      <c r="L221" s="41"/>
      <c r="M221" s="30">
        <v>42335191.859627716</v>
      </c>
      <c r="N221" s="30">
        <v>6222400</v>
      </c>
      <c r="O221" s="31">
        <v>43351224</v>
      </c>
    </row>
    <row r="222" spans="1:243" s="32" customFormat="1" ht="25.5" x14ac:dyDescent="0.25">
      <c r="A222" s="37"/>
      <c r="B222" s="40" t="s">
        <v>687</v>
      </c>
      <c r="C222" s="35">
        <v>4002794</v>
      </c>
      <c r="D222" s="36" t="s">
        <v>688</v>
      </c>
      <c r="E222" s="36">
        <v>1617</v>
      </c>
      <c r="F222" s="16"/>
      <c r="G222" s="16" t="s">
        <v>689</v>
      </c>
      <c r="H222" s="16" t="s">
        <v>28</v>
      </c>
      <c r="I222" s="16"/>
      <c r="J222" s="16" t="s">
        <v>690</v>
      </c>
      <c r="K222" s="41"/>
      <c r="L222" s="41"/>
      <c r="M222" s="30">
        <v>42335191.859627716</v>
      </c>
      <c r="N222" s="30">
        <v>3215152.5120000001</v>
      </c>
      <c r="O222" s="31">
        <v>28745640</v>
      </c>
    </row>
    <row r="223" spans="1:243" x14ac:dyDescent="0.2">
      <c r="A223" s="16"/>
      <c r="B223" s="40"/>
      <c r="C223" s="35"/>
      <c r="D223" s="35"/>
      <c r="E223" s="36"/>
      <c r="F223" s="16"/>
      <c r="G223" s="16"/>
      <c r="H223" s="16"/>
      <c r="I223" s="16"/>
      <c r="J223" s="16"/>
      <c r="K223" s="41"/>
      <c r="L223" s="41"/>
      <c r="M223" s="30">
        <v>0</v>
      </c>
      <c r="N223" s="30">
        <v>0</v>
      </c>
      <c r="O223" s="31"/>
    </row>
    <row r="224" spans="1:243" x14ac:dyDescent="0.2">
      <c r="A224" s="16">
        <v>206</v>
      </c>
      <c r="B224" s="34" t="s">
        <v>691</v>
      </c>
      <c r="C224" s="35">
        <v>4003363</v>
      </c>
      <c r="D224" s="35" t="s">
        <v>692</v>
      </c>
      <c r="E224" s="36">
        <v>206</v>
      </c>
      <c r="F224" s="16"/>
      <c r="G224" s="16"/>
      <c r="H224" s="16" t="s">
        <v>693</v>
      </c>
      <c r="I224" s="16"/>
      <c r="J224" s="16" t="s">
        <v>694</v>
      </c>
      <c r="K224" s="37">
        <v>20</v>
      </c>
      <c r="L224" s="37">
        <v>5</v>
      </c>
      <c r="M224" s="38">
        <v>176722717.12884122</v>
      </c>
      <c r="N224" s="38">
        <v>35559405</v>
      </c>
      <c r="O224" s="31">
        <v>220903396.41105151</v>
      </c>
    </row>
    <row r="225" spans="1:15" x14ac:dyDescent="0.2">
      <c r="A225" s="16"/>
      <c r="B225" s="40"/>
      <c r="C225" s="35"/>
      <c r="D225" s="35"/>
      <c r="E225" s="36"/>
      <c r="F225" s="16"/>
      <c r="G225" s="16"/>
      <c r="H225" s="16"/>
      <c r="I225" s="16"/>
      <c r="J225" s="16"/>
      <c r="K225" s="41"/>
      <c r="L225" s="41"/>
      <c r="M225" s="30">
        <v>0</v>
      </c>
      <c r="N225" s="30">
        <v>0</v>
      </c>
      <c r="O225" s="31"/>
    </row>
    <row r="226" spans="1:15" x14ac:dyDescent="0.2">
      <c r="A226" s="16">
        <v>207</v>
      </c>
      <c r="B226" s="34" t="s">
        <v>695</v>
      </c>
      <c r="C226" s="35">
        <v>4003364</v>
      </c>
      <c r="D226" s="35" t="s">
        <v>696</v>
      </c>
      <c r="E226" s="36">
        <v>207</v>
      </c>
      <c r="F226" s="16"/>
      <c r="G226" s="16"/>
      <c r="H226" s="16" t="s">
        <v>58</v>
      </c>
      <c r="I226" s="16"/>
      <c r="J226" s="16" t="s">
        <v>694</v>
      </c>
      <c r="K226" s="37">
        <v>20</v>
      </c>
      <c r="L226" s="37">
        <v>5</v>
      </c>
      <c r="M226" s="38">
        <v>176722717.12884122</v>
      </c>
      <c r="N226" s="38">
        <v>1078000</v>
      </c>
      <c r="O226" s="31">
        <v>220903396.41105151</v>
      </c>
    </row>
    <row r="227" spans="1:15" x14ac:dyDescent="0.2">
      <c r="A227" s="16"/>
      <c r="B227" s="40"/>
      <c r="C227" s="35"/>
      <c r="D227" s="35"/>
      <c r="E227" s="36"/>
      <c r="F227" s="16"/>
      <c r="G227" s="16"/>
      <c r="H227" s="16"/>
      <c r="I227" s="16"/>
      <c r="J227" s="16"/>
      <c r="K227" s="41"/>
      <c r="L227" s="41"/>
      <c r="M227" s="30">
        <v>0</v>
      </c>
      <c r="N227" s="30">
        <v>0</v>
      </c>
      <c r="O227" s="31"/>
    </row>
    <row r="228" spans="1:15" x14ac:dyDescent="0.2">
      <c r="A228" s="16">
        <v>208</v>
      </c>
      <c r="B228" s="34" t="s">
        <v>697</v>
      </c>
      <c r="C228" s="35">
        <v>4003365</v>
      </c>
      <c r="D228" s="35" t="s">
        <v>698</v>
      </c>
      <c r="E228" s="36">
        <v>208</v>
      </c>
      <c r="F228" s="16"/>
      <c r="G228" s="16"/>
      <c r="H228" s="16" t="s">
        <v>651</v>
      </c>
      <c r="I228" s="16"/>
      <c r="J228" s="16" t="s">
        <v>694</v>
      </c>
      <c r="K228" s="37">
        <v>20</v>
      </c>
      <c r="L228" s="37">
        <v>5</v>
      </c>
      <c r="M228" s="38">
        <v>176722717.12884122</v>
      </c>
      <c r="N228" s="38">
        <v>35559405</v>
      </c>
      <c r="O228" s="31">
        <v>220903396.41105151</v>
      </c>
    </row>
    <row r="229" spans="1:15" x14ac:dyDescent="0.2">
      <c r="A229" s="16"/>
      <c r="B229" s="40"/>
      <c r="C229" s="35"/>
      <c r="D229" s="35"/>
      <c r="E229" s="36"/>
      <c r="F229" s="16"/>
      <c r="G229" s="16"/>
      <c r="H229" s="16"/>
      <c r="I229" s="16"/>
      <c r="J229" s="16"/>
      <c r="K229" s="41"/>
      <c r="L229" s="41"/>
      <c r="M229" s="30">
        <v>0</v>
      </c>
      <c r="N229" s="30">
        <v>0</v>
      </c>
      <c r="O229" s="31"/>
    </row>
    <row r="230" spans="1:15" x14ac:dyDescent="0.2">
      <c r="A230" s="16">
        <v>209</v>
      </c>
      <c r="B230" s="34" t="s">
        <v>699</v>
      </c>
      <c r="C230" s="35">
        <v>4003366</v>
      </c>
      <c r="D230" s="35" t="s">
        <v>700</v>
      </c>
      <c r="E230" s="36">
        <v>209</v>
      </c>
      <c r="F230" s="16"/>
      <c r="G230" s="16"/>
      <c r="H230" s="16" t="s">
        <v>58</v>
      </c>
      <c r="I230" s="16"/>
      <c r="J230" s="16" t="s">
        <v>694</v>
      </c>
      <c r="K230" s="37">
        <v>20</v>
      </c>
      <c r="L230" s="37">
        <v>5</v>
      </c>
      <c r="M230" s="38">
        <v>176722717.12884122</v>
      </c>
      <c r="N230" s="38">
        <v>35559405</v>
      </c>
      <c r="O230" s="31">
        <v>220903396.41105151</v>
      </c>
    </row>
    <row r="231" spans="1:15" x14ac:dyDescent="0.2">
      <c r="A231" s="16"/>
      <c r="B231" s="40"/>
      <c r="C231" s="35"/>
      <c r="D231" s="35"/>
      <c r="E231" s="36"/>
      <c r="F231" s="16"/>
      <c r="G231" s="16"/>
      <c r="H231" s="16"/>
      <c r="I231" s="16"/>
      <c r="J231" s="16"/>
      <c r="K231" s="41"/>
      <c r="L231" s="41"/>
      <c r="M231" s="30">
        <v>0</v>
      </c>
      <c r="N231" s="30">
        <v>0</v>
      </c>
      <c r="O231" s="31"/>
    </row>
    <row r="232" spans="1:15" ht="19.5" customHeight="1" x14ac:dyDescent="0.2">
      <c r="A232" s="16">
        <v>212</v>
      </c>
      <c r="B232" s="34" t="s">
        <v>701</v>
      </c>
      <c r="C232" s="35"/>
      <c r="D232" s="35"/>
      <c r="E232" s="36"/>
      <c r="F232" s="16"/>
      <c r="G232" s="16"/>
      <c r="H232" s="16"/>
      <c r="I232" s="16"/>
      <c r="J232" s="16"/>
      <c r="K232" s="37">
        <v>25</v>
      </c>
      <c r="L232" s="37">
        <v>5</v>
      </c>
      <c r="M232" s="38">
        <f>SUM(M233:M237)</f>
        <v>530793498.60420871</v>
      </c>
      <c r="N232" s="38">
        <f>SUM(N233:N237)</f>
        <v>265794271.49952</v>
      </c>
      <c r="O232" s="39">
        <v>606910032.75799656</v>
      </c>
    </row>
    <row r="233" spans="1:15" x14ac:dyDescent="0.2">
      <c r="A233" s="16"/>
      <c r="B233" s="40" t="s">
        <v>19</v>
      </c>
      <c r="C233" s="35">
        <v>4002586</v>
      </c>
      <c r="D233" s="35" t="s">
        <v>702</v>
      </c>
      <c r="E233" s="36">
        <v>212</v>
      </c>
      <c r="F233" s="16"/>
      <c r="G233" s="16"/>
      <c r="H233" s="16" t="s">
        <v>703</v>
      </c>
      <c r="I233" s="16"/>
      <c r="J233" s="16" t="s">
        <v>694</v>
      </c>
      <c r="K233" s="41"/>
      <c r="L233" s="41"/>
      <c r="M233" s="30">
        <v>275830057.73157442</v>
      </c>
      <c r="N233" s="30">
        <v>173575710</v>
      </c>
      <c r="O233" s="31">
        <v>339270971.00983655</v>
      </c>
    </row>
    <row r="234" spans="1:15" x14ac:dyDescent="0.2">
      <c r="A234" s="16"/>
      <c r="B234" s="40" t="s">
        <v>704</v>
      </c>
      <c r="C234" s="35">
        <v>4002586</v>
      </c>
      <c r="D234" s="35" t="s">
        <v>705</v>
      </c>
      <c r="E234" s="36">
        <v>213</v>
      </c>
      <c r="F234" s="16"/>
      <c r="G234" s="16" t="s">
        <v>706</v>
      </c>
      <c r="H234" s="16" t="s">
        <v>651</v>
      </c>
      <c r="I234" s="16" t="s">
        <v>707</v>
      </c>
      <c r="J234" s="16" t="s">
        <v>708</v>
      </c>
      <c r="K234" s="41"/>
      <c r="L234" s="41"/>
      <c r="M234" s="30">
        <v>89113602.499200001</v>
      </c>
      <c r="N234" s="30">
        <v>26734080.749759998</v>
      </c>
      <c r="O234" s="31">
        <v>102480642.87407999</v>
      </c>
    </row>
    <row r="235" spans="1:15" x14ac:dyDescent="0.2">
      <c r="A235" s="16"/>
      <c r="B235" s="40" t="s">
        <v>709</v>
      </c>
      <c r="C235" s="35">
        <v>4002586</v>
      </c>
      <c r="D235" s="35" t="s">
        <v>710</v>
      </c>
      <c r="E235" s="36">
        <v>214</v>
      </c>
      <c r="F235" s="16"/>
      <c r="G235" s="16">
        <v>3196</v>
      </c>
      <c r="H235" s="16" t="s">
        <v>651</v>
      </c>
      <c r="I235" s="16" t="s">
        <v>707</v>
      </c>
      <c r="J235" s="16" t="s">
        <v>708</v>
      </c>
      <c r="K235" s="41"/>
      <c r="L235" s="41"/>
      <c r="M235" s="30">
        <v>89113602.499200001</v>
      </c>
      <c r="N235" s="30">
        <v>26734080.749759998</v>
      </c>
      <c r="O235" s="31">
        <v>102480642.87407999</v>
      </c>
    </row>
    <row r="236" spans="1:15" x14ac:dyDescent="0.2">
      <c r="A236" s="16"/>
      <c r="B236" s="40" t="s">
        <v>711</v>
      </c>
      <c r="C236" s="35">
        <v>4002586</v>
      </c>
      <c r="D236" s="35" t="s">
        <v>712</v>
      </c>
      <c r="E236" s="36">
        <v>1622</v>
      </c>
      <c r="F236" s="16"/>
      <c r="G236" s="16" t="s">
        <v>713</v>
      </c>
      <c r="H236" s="16" t="s">
        <v>714</v>
      </c>
      <c r="I236" s="16"/>
      <c r="J236" s="16" t="s">
        <v>715</v>
      </c>
      <c r="K236" s="41"/>
      <c r="L236" s="41"/>
      <c r="M236" s="30">
        <v>38368117.937117144</v>
      </c>
      <c r="N236" s="30">
        <v>19375200</v>
      </c>
      <c r="O236" s="31">
        <v>31338888</v>
      </c>
    </row>
    <row r="237" spans="1:15" x14ac:dyDescent="0.2">
      <c r="A237" s="16"/>
      <c r="B237" s="40" t="s">
        <v>716</v>
      </c>
      <c r="C237" s="35">
        <v>4002586</v>
      </c>
      <c r="D237" s="35" t="s">
        <v>717</v>
      </c>
      <c r="E237" s="36">
        <v>1623</v>
      </c>
      <c r="F237" s="16"/>
      <c r="G237" s="16" t="s">
        <v>718</v>
      </c>
      <c r="H237" s="16" t="s">
        <v>714</v>
      </c>
      <c r="I237" s="16"/>
      <c r="J237" s="16" t="s">
        <v>715</v>
      </c>
      <c r="K237" s="41"/>
      <c r="L237" s="41"/>
      <c r="M237" s="30">
        <v>38368117.937117144</v>
      </c>
      <c r="N237" s="30">
        <v>19375200</v>
      </c>
      <c r="O237" s="31">
        <v>31338888</v>
      </c>
    </row>
    <row r="238" spans="1:15" x14ac:dyDescent="0.2">
      <c r="A238" s="16"/>
      <c r="B238" s="40"/>
      <c r="C238" s="35"/>
      <c r="D238" s="35"/>
      <c r="E238" s="36"/>
      <c r="F238" s="16"/>
      <c r="G238" s="16"/>
      <c r="H238" s="16"/>
      <c r="I238" s="16"/>
      <c r="J238" s="16"/>
      <c r="K238" s="41"/>
      <c r="L238" s="41"/>
      <c r="M238" s="30">
        <v>0</v>
      </c>
      <c r="N238" s="30">
        <v>0</v>
      </c>
      <c r="O238" s="31"/>
    </row>
    <row r="239" spans="1:15" x14ac:dyDescent="0.2">
      <c r="A239" s="16">
        <v>233</v>
      </c>
      <c r="B239" s="34" t="s">
        <v>719</v>
      </c>
      <c r="C239" s="35"/>
      <c r="D239" s="35"/>
      <c r="E239" s="36"/>
      <c r="F239" s="16"/>
      <c r="G239" s="16"/>
      <c r="H239" s="16"/>
      <c r="I239" s="16"/>
      <c r="J239" s="16"/>
      <c r="K239" s="37">
        <v>15</v>
      </c>
      <c r="L239" s="37">
        <v>11</v>
      </c>
      <c r="M239" s="38">
        <f>SUM(M240:M245)</f>
        <v>100311930.62857434</v>
      </c>
      <c r="N239" s="38">
        <f>SUM(N240:N245)</f>
        <v>41635500</v>
      </c>
      <c r="O239" s="39">
        <v>124278145.18935516</v>
      </c>
    </row>
    <row r="240" spans="1:15" x14ac:dyDescent="0.2">
      <c r="A240" s="16"/>
      <c r="B240" s="40" t="s">
        <v>19</v>
      </c>
      <c r="C240" s="35">
        <v>4002606</v>
      </c>
      <c r="D240" s="35" t="s">
        <v>720</v>
      </c>
      <c r="E240" s="36">
        <v>233</v>
      </c>
      <c r="F240" s="16" t="s">
        <v>721</v>
      </c>
      <c r="G240" s="16">
        <v>2009</v>
      </c>
      <c r="H240" s="16" t="s">
        <v>703</v>
      </c>
      <c r="I240" s="16"/>
      <c r="J240" s="16" t="s">
        <v>722</v>
      </c>
      <c r="K240" s="41"/>
      <c r="L240" s="41"/>
      <c r="M240" s="30">
        <v>23864845.788069036</v>
      </c>
      <c r="N240" s="30">
        <v>14832384</v>
      </c>
      <c r="O240" s="31">
        <v>29353760.319324914</v>
      </c>
    </row>
    <row r="241" spans="1:15" x14ac:dyDescent="0.2">
      <c r="A241" s="16"/>
      <c r="B241" s="40" t="s">
        <v>723</v>
      </c>
      <c r="C241" s="35">
        <v>4002908</v>
      </c>
      <c r="D241" s="35" t="s">
        <v>724</v>
      </c>
      <c r="E241" s="36">
        <v>234</v>
      </c>
      <c r="F241" s="16"/>
      <c r="G241" s="16"/>
      <c r="H241" s="16" t="s">
        <v>508</v>
      </c>
      <c r="I241" s="16" t="s">
        <v>725</v>
      </c>
      <c r="J241" s="16" t="s">
        <v>726</v>
      </c>
      <c r="K241" s="41"/>
      <c r="L241" s="41"/>
      <c r="M241" s="30">
        <v>3113934.2093892181</v>
      </c>
      <c r="N241" s="30">
        <v>587520</v>
      </c>
      <c r="O241" s="31">
        <v>3317244</v>
      </c>
    </row>
    <row r="242" spans="1:15" x14ac:dyDescent="0.2">
      <c r="A242" s="16"/>
      <c r="B242" s="40" t="s">
        <v>727</v>
      </c>
      <c r="C242" s="35">
        <v>4003260</v>
      </c>
      <c r="D242" s="35" t="s">
        <v>728</v>
      </c>
      <c r="E242" s="36">
        <v>235</v>
      </c>
      <c r="F242" s="16"/>
      <c r="G242" s="16"/>
      <c r="H242" s="16" t="s">
        <v>729</v>
      </c>
      <c r="I242" s="16" t="s">
        <v>730</v>
      </c>
      <c r="J242" s="16" t="s">
        <v>731</v>
      </c>
      <c r="K242" s="41"/>
      <c r="L242" s="41"/>
      <c r="M242" s="30">
        <v>23354506.570419133</v>
      </c>
      <c r="N242" s="30">
        <v>12700800</v>
      </c>
      <c r="O242" s="31">
        <v>26857682.555982001</v>
      </c>
    </row>
    <row r="243" spans="1:15" x14ac:dyDescent="0.2">
      <c r="A243" s="16"/>
      <c r="B243" s="40" t="s">
        <v>727</v>
      </c>
      <c r="C243" s="35">
        <v>4003241</v>
      </c>
      <c r="D243" s="35" t="s">
        <v>732</v>
      </c>
      <c r="E243" s="36">
        <v>236</v>
      </c>
      <c r="F243" s="16"/>
      <c r="G243" s="16"/>
      <c r="H243" s="16" t="s">
        <v>729</v>
      </c>
      <c r="I243" s="16" t="s">
        <v>730</v>
      </c>
      <c r="J243" s="16" t="s">
        <v>731</v>
      </c>
      <c r="K243" s="41"/>
      <c r="L243" s="41"/>
      <c r="M243" s="30">
        <v>23354506.570419133</v>
      </c>
      <c r="N243" s="30">
        <v>1579500</v>
      </c>
      <c r="O243" s="31">
        <v>26857682.555982001</v>
      </c>
    </row>
    <row r="244" spans="1:15" x14ac:dyDescent="0.2">
      <c r="A244" s="16"/>
      <c r="B244" s="40" t="s">
        <v>733</v>
      </c>
      <c r="C244" s="35">
        <v>4002855</v>
      </c>
      <c r="D244" s="35" t="s">
        <v>734</v>
      </c>
      <c r="E244" s="36">
        <v>1630</v>
      </c>
      <c r="F244" s="16"/>
      <c r="G244" s="16" t="s">
        <v>735</v>
      </c>
      <c r="H244" s="16" t="s">
        <v>736</v>
      </c>
      <c r="I244" s="16"/>
      <c r="J244" s="16" t="s">
        <v>737</v>
      </c>
      <c r="K244" s="41"/>
      <c r="L244" s="41"/>
      <c r="M244" s="30">
        <v>7162048.6815952016</v>
      </c>
      <c r="N244" s="30">
        <v>1351296</v>
      </c>
      <c r="O244" s="31">
        <v>8021494.5233866265</v>
      </c>
    </row>
    <row r="245" spans="1:15" s="32" customFormat="1" ht="12.75" x14ac:dyDescent="0.25">
      <c r="A245" s="37"/>
      <c r="B245" s="40" t="s">
        <v>738</v>
      </c>
      <c r="C245" s="35">
        <v>4002606</v>
      </c>
      <c r="D245" s="36" t="s">
        <v>739</v>
      </c>
      <c r="E245" s="36">
        <v>1631</v>
      </c>
      <c r="F245" s="16"/>
      <c r="G245" s="16" t="s">
        <v>740</v>
      </c>
      <c r="H245" s="16" t="s">
        <v>736</v>
      </c>
      <c r="I245" s="16"/>
      <c r="J245" s="16" t="s">
        <v>741</v>
      </c>
      <c r="K245" s="41"/>
      <c r="L245" s="41"/>
      <c r="M245" s="30">
        <v>19462088.808682613</v>
      </c>
      <c r="N245" s="30">
        <v>10584000</v>
      </c>
      <c r="O245" s="31">
        <v>23938369.234679613</v>
      </c>
    </row>
    <row r="246" spans="1:15" x14ac:dyDescent="0.2">
      <c r="A246" s="16"/>
      <c r="B246" s="40"/>
      <c r="C246" s="35"/>
      <c r="D246" s="35"/>
      <c r="E246" s="36"/>
      <c r="F246" s="16"/>
      <c r="G246" s="16"/>
      <c r="H246" s="16"/>
      <c r="I246" s="16"/>
      <c r="J246" s="16"/>
      <c r="K246" s="41"/>
      <c r="L246" s="41"/>
      <c r="M246" s="30">
        <v>0</v>
      </c>
      <c r="N246" s="30">
        <v>0</v>
      </c>
      <c r="O246" s="31"/>
    </row>
    <row r="247" spans="1:15" x14ac:dyDescent="0.2">
      <c r="A247" s="16">
        <v>237</v>
      </c>
      <c r="B247" s="34" t="s">
        <v>742</v>
      </c>
      <c r="C247" s="35">
        <v>4001332</v>
      </c>
      <c r="D247" s="35" t="s">
        <v>743</v>
      </c>
      <c r="E247" s="36">
        <v>237</v>
      </c>
      <c r="F247" s="16"/>
      <c r="G247" s="16">
        <v>2009</v>
      </c>
      <c r="H247" s="16" t="s">
        <v>744</v>
      </c>
      <c r="I247" s="16" t="s">
        <v>745</v>
      </c>
      <c r="J247" s="16" t="s">
        <v>746</v>
      </c>
      <c r="K247" s="37">
        <v>15</v>
      </c>
      <c r="L247" s="37">
        <v>5</v>
      </c>
      <c r="M247" s="38">
        <f>358256800+M248+M249+M250+M251+M252+M253</f>
        <v>444778038.66236264</v>
      </c>
      <c r="N247" s="38">
        <f>121807312+N248+N249+N250+N251+N252+N253</f>
        <v>141640862</v>
      </c>
      <c r="O247" s="39">
        <v>535707965.32632148</v>
      </c>
    </row>
    <row r="248" spans="1:15" x14ac:dyDescent="0.2">
      <c r="A248" s="16"/>
      <c r="B248" s="40" t="s">
        <v>747</v>
      </c>
      <c r="C248" s="35">
        <v>4003151</v>
      </c>
      <c r="D248" s="35" t="s">
        <v>748</v>
      </c>
      <c r="E248" s="36">
        <v>238</v>
      </c>
      <c r="F248" s="16"/>
      <c r="G248" s="16" t="s">
        <v>749</v>
      </c>
      <c r="H248" s="16" t="s">
        <v>750</v>
      </c>
      <c r="I248" s="16" t="s">
        <v>751</v>
      </c>
      <c r="J248" s="16" t="s">
        <v>752</v>
      </c>
      <c r="K248" s="41"/>
      <c r="L248" s="41"/>
      <c r="M248" s="30">
        <v>10624858.853332656</v>
      </c>
      <c r="N248" s="30">
        <v>4790500</v>
      </c>
      <c r="O248" s="31">
        <v>13068576.389599167</v>
      </c>
    </row>
    <row r="249" spans="1:15" x14ac:dyDescent="0.2">
      <c r="A249" s="16"/>
      <c r="B249" s="40" t="s">
        <v>753</v>
      </c>
      <c r="C249" s="35">
        <v>4003196</v>
      </c>
      <c r="D249" s="35" t="s">
        <v>754</v>
      </c>
      <c r="E249" s="36">
        <v>239</v>
      </c>
      <c r="F249" s="16"/>
      <c r="G249" s="16"/>
      <c r="H249" s="16" t="s">
        <v>750</v>
      </c>
      <c r="I249" s="16"/>
      <c r="J249" s="16" t="s">
        <v>755</v>
      </c>
      <c r="K249" s="41"/>
      <c r="L249" s="41"/>
      <c r="M249" s="30">
        <v>9197639.0073625967</v>
      </c>
      <c r="N249" s="30">
        <v>4147000</v>
      </c>
      <c r="O249" s="31">
        <v>11313095.979055993</v>
      </c>
    </row>
    <row r="250" spans="1:15" x14ac:dyDescent="0.2">
      <c r="A250" s="16"/>
      <c r="B250" s="40" t="s">
        <v>756</v>
      </c>
      <c r="C250" s="35">
        <v>4003325</v>
      </c>
      <c r="D250" s="35" t="s">
        <v>757</v>
      </c>
      <c r="E250" s="36">
        <v>240</v>
      </c>
      <c r="F250" s="16"/>
      <c r="G250" s="16" t="s">
        <v>758</v>
      </c>
      <c r="H250" s="16" t="s">
        <v>759</v>
      </c>
      <c r="I250" s="16"/>
      <c r="J250" s="16" t="s">
        <v>760</v>
      </c>
      <c r="K250" s="41"/>
      <c r="L250" s="41"/>
      <c r="M250" s="30">
        <v>49159794.694524229</v>
      </c>
      <c r="N250" s="30">
        <v>3324750</v>
      </c>
      <c r="O250" s="31">
        <v>56533763.89870286</v>
      </c>
    </row>
    <row r="251" spans="1:15" x14ac:dyDescent="0.2">
      <c r="A251" s="16"/>
      <c r="B251" s="40" t="s">
        <v>761</v>
      </c>
      <c r="C251" s="35">
        <v>4001380</v>
      </c>
      <c r="D251" s="35" t="s">
        <v>762</v>
      </c>
      <c r="E251" s="36">
        <v>1646</v>
      </c>
      <c r="F251" s="16"/>
      <c r="G251" s="16" t="s">
        <v>763</v>
      </c>
      <c r="H251" s="16" t="s">
        <v>117</v>
      </c>
      <c r="I251" s="16"/>
      <c r="J251" s="16" t="s">
        <v>764</v>
      </c>
      <c r="K251" s="41"/>
      <c r="L251" s="41"/>
      <c r="M251" s="30">
        <v>14272198.459700581</v>
      </c>
      <c r="N251" s="30">
        <v>6098400</v>
      </c>
      <c r="O251" s="31">
        <v>10955616</v>
      </c>
    </row>
    <row r="252" spans="1:15" s="32" customFormat="1" ht="12.75" x14ac:dyDescent="0.25">
      <c r="A252" s="37"/>
      <c r="B252" s="40" t="s">
        <v>765</v>
      </c>
      <c r="C252" s="35">
        <v>4003048</v>
      </c>
      <c r="D252" s="36" t="s">
        <v>766</v>
      </c>
      <c r="E252" s="36">
        <v>1648</v>
      </c>
      <c r="F252" s="16"/>
      <c r="G252" s="16" t="s">
        <v>767</v>
      </c>
      <c r="H252" s="16" t="s">
        <v>117</v>
      </c>
      <c r="I252" s="16"/>
      <c r="J252" s="16" t="s">
        <v>768</v>
      </c>
      <c r="K252" s="41"/>
      <c r="L252" s="41"/>
      <c r="M252" s="30">
        <v>1363787.8528158334</v>
      </c>
      <c r="N252" s="30">
        <v>614900</v>
      </c>
      <c r="O252" s="31">
        <v>1677459.0589634751</v>
      </c>
    </row>
    <row r="253" spans="1:15" s="32" customFormat="1" ht="12.75" x14ac:dyDescent="0.25">
      <c r="A253" s="37"/>
      <c r="B253" s="40" t="s">
        <v>769</v>
      </c>
      <c r="C253" s="35">
        <v>4002994</v>
      </c>
      <c r="D253" s="36" t="s">
        <v>770</v>
      </c>
      <c r="E253" s="36">
        <v>1649</v>
      </c>
      <c r="F253" s="16"/>
      <c r="G253" s="16" t="s">
        <v>771</v>
      </c>
      <c r="H253" s="16" t="s">
        <v>117</v>
      </c>
      <c r="I253" s="16"/>
      <c r="J253" s="16" t="s">
        <v>772</v>
      </c>
      <c r="K253" s="41"/>
      <c r="L253" s="41"/>
      <c r="M253" s="30">
        <v>1902959.7946267445</v>
      </c>
      <c r="N253" s="30">
        <v>858000</v>
      </c>
      <c r="O253" s="31">
        <v>1446564</v>
      </c>
    </row>
    <row r="254" spans="1:15" x14ac:dyDescent="0.2">
      <c r="A254" s="16"/>
      <c r="B254" s="40"/>
      <c r="C254" s="35"/>
      <c r="D254" s="35"/>
      <c r="E254" s="36"/>
      <c r="F254" s="16"/>
      <c r="G254" s="16"/>
      <c r="H254" s="16"/>
      <c r="I254" s="16"/>
      <c r="J254" s="16"/>
      <c r="K254" s="41"/>
      <c r="L254" s="41"/>
      <c r="M254" s="30">
        <v>0</v>
      </c>
      <c r="N254" s="30">
        <v>0</v>
      </c>
      <c r="O254" s="31"/>
    </row>
    <row r="255" spans="1:15" x14ac:dyDescent="0.2">
      <c r="A255" s="16">
        <v>241</v>
      </c>
      <c r="B255" s="34" t="s">
        <v>773</v>
      </c>
      <c r="C255" s="35">
        <v>4000086</v>
      </c>
      <c r="D255" s="35" t="s">
        <v>774</v>
      </c>
      <c r="E255" s="36">
        <v>241</v>
      </c>
      <c r="F255" s="16"/>
      <c r="G255" s="16" t="s">
        <v>745</v>
      </c>
      <c r="H255" s="16" t="s">
        <v>744</v>
      </c>
      <c r="I255" s="16"/>
      <c r="J255" s="16"/>
      <c r="K255" s="37">
        <v>15</v>
      </c>
      <c r="L255" s="37">
        <v>5</v>
      </c>
      <c r="M255" s="38">
        <f>358256800+M256+M257+M258+M259</f>
        <v>440084071.16895002</v>
      </c>
      <c r="N255" s="38">
        <f>121807312+N256+N257+N258+N259</f>
        <v>133263554.45</v>
      </c>
      <c r="O255" s="39">
        <v>530828461.85681486</v>
      </c>
    </row>
    <row r="256" spans="1:15" x14ac:dyDescent="0.2">
      <c r="A256" s="28"/>
      <c r="B256" s="25" t="s">
        <v>775</v>
      </c>
      <c r="C256" s="26">
        <v>4001437</v>
      </c>
      <c r="D256" s="26" t="s">
        <v>776</v>
      </c>
      <c r="E256" s="27">
        <v>242</v>
      </c>
      <c r="F256" s="28"/>
      <c r="G256" s="28" t="s">
        <v>777</v>
      </c>
      <c r="H256" s="28" t="s">
        <v>508</v>
      </c>
      <c r="I256" s="28"/>
      <c r="J256" s="28" t="s">
        <v>778</v>
      </c>
      <c r="K256" s="29"/>
      <c r="L256" s="29"/>
      <c r="M256" s="30">
        <v>9197639.0073625967</v>
      </c>
      <c r="N256" s="30">
        <v>3572800</v>
      </c>
      <c r="O256" s="31">
        <v>11313095.979055993</v>
      </c>
    </row>
    <row r="257" spans="1:243" x14ac:dyDescent="0.2">
      <c r="A257" s="28"/>
      <c r="B257" s="25" t="s">
        <v>775</v>
      </c>
      <c r="C257" s="26">
        <v>4003144</v>
      </c>
      <c r="D257" s="26" t="s">
        <v>779</v>
      </c>
      <c r="E257" s="27">
        <v>243</v>
      </c>
      <c r="F257" s="28"/>
      <c r="G257" s="28" t="s">
        <v>780</v>
      </c>
      <c r="H257" s="28" t="s">
        <v>508</v>
      </c>
      <c r="I257" s="28"/>
      <c r="J257" s="28" t="s">
        <v>781</v>
      </c>
      <c r="K257" s="29"/>
      <c r="L257" s="29"/>
      <c r="M257" s="30">
        <v>9197639.0073625967</v>
      </c>
      <c r="N257" s="30">
        <v>1161160</v>
      </c>
      <c r="O257" s="31">
        <v>11313095.979055993</v>
      </c>
    </row>
    <row r="258" spans="1:243" x14ac:dyDescent="0.2">
      <c r="A258" s="28"/>
      <c r="B258" s="25" t="s">
        <v>782</v>
      </c>
      <c r="C258" s="26">
        <v>4003228</v>
      </c>
      <c r="D258" s="26" t="s">
        <v>783</v>
      </c>
      <c r="E258" s="27">
        <v>244</v>
      </c>
      <c r="F258" s="28"/>
      <c r="G258" s="28"/>
      <c r="H258" s="28" t="s">
        <v>759</v>
      </c>
      <c r="I258" s="28"/>
      <c r="J258" s="28" t="s">
        <v>784</v>
      </c>
      <c r="K258" s="29"/>
      <c r="L258" s="29"/>
      <c r="M258" s="30">
        <v>49159794.694524229</v>
      </c>
      <c r="N258" s="30">
        <v>3324750</v>
      </c>
      <c r="O258" s="31">
        <v>56533763.89870286</v>
      </c>
    </row>
    <row r="259" spans="1:243" s="32" customFormat="1" x14ac:dyDescent="0.25">
      <c r="A259" s="24"/>
      <c r="B259" s="25" t="s">
        <v>785</v>
      </c>
      <c r="C259" s="26">
        <v>4000919</v>
      </c>
      <c r="D259" s="27" t="s">
        <v>786</v>
      </c>
      <c r="E259" s="27">
        <v>1647</v>
      </c>
      <c r="F259" s="28"/>
      <c r="G259" s="28" t="s">
        <v>787</v>
      </c>
      <c r="H259" s="28" t="s">
        <v>117</v>
      </c>
      <c r="I259" s="28"/>
      <c r="J259" s="28" t="s">
        <v>788</v>
      </c>
      <c r="K259" s="29"/>
      <c r="L259" s="29"/>
      <c r="M259" s="30">
        <v>14272198.459700581</v>
      </c>
      <c r="N259" s="30">
        <v>3397532.45</v>
      </c>
      <c r="O259" s="31">
        <v>10955616</v>
      </c>
      <c r="IH259" s="33"/>
      <c r="II259" s="33"/>
    </row>
    <row r="260" spans="1:243" s="32" customFormat="1" ht="25.5" x14ac:dyDescent="0.25">
      <c r="A260" s="37">
        <v>245</v>
      </c>
      <c r="B260" s="34" t="s">
        <v>789</v>
      </c>
      <c r="C260" s="35">
        <v>4002606</v>
      </c>
      <c r="D260" s="36" t="s">
        <v>790</v>
      </c>
      <c r="E260" s="36">
        <v>245</v>
      </c>
      <c r="F260" s="16"/>
      <c r="G260" s="16" t="s">
        <v>791</v>
      </c>
      <c r="H260" s="16" t="s">
        <v>792</v>
      </c>
      <c r="I260" s="16"/>
      <c r="J260" s="16"/>
      <c r="K260" s="37">
        <v>15</v>
      </c>
      <c r="L260" s="37">
        <v>13</v>
      </c>
      <c r="M260" s="38">
        <f>(1191989880*1.04*1.04*1.04*1.05*1.05*1.05)+M261+M262+M263+M264+M265+M266+M267+M268+M269</f>
        <v>1704025839.9091835</v>
      </c>
      <c r="N260" s="38">
        <f>1072790892+N261+N262+N263+N264+N265+N266+N267+N268+N269</f>
        <v>1142497483.98</v>
      </c>
      <c r="O260" s="39">
        <v>2006422999.3086245</v>
      </c>
      <c r="IH260" s="33"/>
      <c r="II260" s="33"/>
    </row>
    <row r="261" spans="1:243" s="32" customFormat="1" ht="12.75" x14ac:dyDescent="0.25">
      <c r="A261" s="24"/>
      <c r="B261" s="25" t="s">
        <v>793</v>
      </c>
      <c r="C261" s="26">
        <v>4003436</v>
      </c>
      <c r="D261" s="27" t="s">
        <v>794</v>
      </c>
      <c r="E261" s="27">
        <v>246</v>
      </c>
      <c r="F261" s="28" t="s">
        <v>795</v>
      </c>
      <c r="G261" s="28"/>
      <c r="H261" s="28" t="s">
        <v>792</v>
      </c>
      <c r="I261" s="28"/>
      <c r="J261" s="28" t="s">
        <v>796</v>
      </c>
      <c r="K261" s="29"/>
      <c r="L261" s="29"/>
      <c r="M261" s="30">
        <v>41704476.018605597</v>
      </c>
      <c r="N261" s="30">
        <v>19440000</v>
      </c>
      <c r="O261" s="31">
        <v>51296505.502884887</v>
      </c>
    </row>
    <row r="262" spans="1:243" x14ac:dyDescent="0.2">
      <c r="A262" s="28"/>
      <c r="B262" s="25" t="s">
        <v>797</v>
      </c>
      <c r="C262" s="26">
        <v>4001369</v>
      </c>
      <c r="D262" s="26" t="s">
        <v>798</v>
      </c>
      <c r="E262" s="27">
        <v>247</v>
      </c>
      <c r="F262" s="28"/>
      <c r="G262" s="28" t="s">
        <v>799</v>
      </c>
      <c r="H262" s="28" t="s">
        <v>736</v>
      </c>
      <c r="I262" s="28"/>
      <c r="J262" s="28" t="s">
        <v>800</v>
      </c>
      <c r="K262" s="29"/>
      <c r="L262" s="29"/>
      <c r="M262" s="30">
        <v>11176799.572986301</v>
      </c>
      <c r="N262" s="30">
        <v>5644080</v>
      </c>
      <c r="O262" s="31">
        <v>13747463.47477315</v>
      </c>
    </row>
    <row r="263" spans="1:243" x14ac:dyDescent="0.2">
      <c r="A263" s="28"/>
      <c r="B263" s="25" t="s">
        <v>801</v>
      </c>
      <c r="C263" s="26">
        <v>4002606</v>
      </c>
      <c r="D263" s="26" t="s">
        <v>802</v>
      </c>
      <c r="E263" s="27">
        <v>248</v>
      </c>
      <c r="F263" s="28" t="s">
        <v>803</v>
      </c>
      <c r="G263" s="28"/>
      <c r="H263" s="28" t="s">
        <v>804</v>
      </c>
      <c r="I263" s="28"/>
      <c r="J263" s="28" t="s">
        <v>805</v>
      </c>
      <c r="K263" s="29"/>
      <c r="L263" s="29"/>
      <c r="M263" s="30">
        <v>20018148.488930687</v>
      </c>
      <c r="N263" s="30">
        <v>10108800</v>
      </c>
      <c r="O263" s="31">
        <v>22420326.307602372</v>
      </c>
    </row>
    <row r="264" spans="1:243" s="32" customFormat="1" ht="12.75" x14ac:dyDescent="0.25">
      <c r="A264" s="24"/>
      <c r="B264" s="25" t="s">
        <v>806</v>
      </c>
      <c r="C264" s="26">
        <v>0</v>
      </c>
      <c r="D264" s="27">
        <v>0</v>
      </c>
      <c r="E264" s="27">
        <v>0</v>
      </c>
      <c r="F264" s="28" t="s">
        <v>789</v>
      </c>
      <c r="G264" s="28" t="s">
        <v>807</v>
      </c>
      <c r="H264" s="28" t="s">
        <v>808</v>
      </c>
      <c r="I264" s="28"/>
      <c r="J264" s="28"/>
      <c r="K264" s="29"/>
      <c r="L264" s="29"/>
      <c r="M264" s="30">
        <v>14388044.226418933</v>
      </c>
      <c r="N264" s="30">
        <v>7265700</v>
      </c>
      <c r="O264" s="31">
        <v>16114609.533589207</v>
      </c>
    </row>
    <row r="265" spans="1:243" x14ac:dyDescent="0.2">
      <c r="A265" s="28"/>
      <c r="B265" s="25" t="s">
        <v>809</v>
      </c>
      <c r="C265" s="26">
        <v>4003135</v>
      </c>
      <c r="D265" s="26" t="s">
        <v>810</v>
      </c>
      <c r="E265" s="27">
        <v>256</v>
      </c>
      <c r="F265" s="28"/>
      <c r="G265" s="28">
        <v>39644</v>
      </c>
      <c r="H265" s="28" t="s">
        <v>474</v>
      </c>
      <c r="I265" s="28"/>
      <c r="J265" s="28" t="s">
        <v>811</v>
      </c>
      <c r="K265" s="29"/>
      <c r="L265" s="29"/>
      <c r="M265" s="30">
        <v>7993357.9035660727</v>
      </c>
      <c r="N265" s="30">
        <v>4036500</v>
      </c>
      <c r="O265" s="31">
        <v>5159364</v>
      </c>
    </row>
    <row r="266" spans="1:243" s="32" customFormat="1" ht="12.75" x14ac:dyDescent="0.25">
      <c r="A266" s="24"/>
      <c r="B266" s="25" t="s">
        <v>812</v>
      </c>
      <c r="C266" s="26">
        <v>4003261</v>
      </c>
      <c r="D266" s="27" t="s">
        <v>813</v>
      </c>
      <c r="E266" s="27">
        <v>255</v>
      </c>
      <c r="F266" s="28"/>
      <c r="G266" s="28" t="s">
        <v>814</v>
      </c>
      <c r="H266" s="28" t="s">
        <v>815</v>
      </c>
      <c r="I266" s="28"/>
      <c r="J266" s="28" t="s">
        <v>816</v>
      </c>
      <c r="K266" s="29"/>
      <c r="L266" s="29"/>
      <c r="M266" s="30">
        <v>23354506.570419133</v>
      </c>
      <c r="N266" s="30">
        <v>11340000</v>
      </c>
      <c r="O266" s="31">
        <v>26857682.555982001</v>
      </c>
    </row>
    <row r="267" spans="1:243" s="32" customFormat="1" ht="12.75" x14ac:dyDescent="0.25">
      <c r="A267" s="24"/>
      <c r="B267" s="25" t="s">
        <v>817</v>
      </c>
      <c r="C267" s="26">
        <v>0</v>
      </c>
      <c r="D267" s="27">
        <v>0</v>
      </c>
      <c r="E267" s="27">
        <v>0</v>
      </c>
      <c r="F267" s="28"/>
      <c r="G267" s="28" t="s">
        <v>818</v>
      </c>
      <c r="H267" s="28" t="s">
        <v>819</v>
      </c>
      <c r="I267" s="28" t="s">
        <v>820</v>
      </c>
      <c r="J267" s="28"/>
      <c r="K267" s="29"/>
      <c r="L267" s="29"/>
      <c r="M267" s="30">
        <v>1868360.5256335309</v>
      </c>
      <c r="N267" s="30">
        <v>798336</v>
      </c>
      <c r="O267" s="31">
        <v>2092563.7887095548</v>
      </c>
    </row>
    <row r="268" spans="1:243" s="32" customFormat="1" ht="12.75" x14ac:dyDescent="0.25">
      <c r="A268" s="24"/>
      <c r="B268" s="25" t="s">
        <v>821</v>
      </c>
      <c r="C268" s="26">
        <v>4004124</v>
      </c>
      <c r="D268" s="27" t="s">
        <v>822</v>
      </c>
      <c r="E268" s="27"/>
      <c r="F268" s="28" t="s">
        <v>823</v>
      </c>
      <c r="G268" s="28"/>
      <c r="H268" s="28" t="s">
        <v>824</v>
      </c>
      <c r="I268" s="28"/>
      <c r="J268" s="28" t="s">
        <v>825</v>
      </c>
      <c r="K268" s="29"/>
      <c r="L268" s="29"/>
      <c r="M268" s="30">
        <v>23354506.570419133</v>
      </c>
      <c r="N268" s="30">
        <v>4893175.9800000004</v>
      </c>
      <c r="O268" s="31">
        <v>26857682.555982001</v>
      </c>
    </row>
    <row r="269" spans="1:243" s="32" customFormat="1" ht="12.75" x14ac:dyDescent="0.25">
      <c r="A269" s="24"/>
      <c r="B269" s="25" t="s">
        <v>821</v>
      </c>
      <c r="C269" s="26">
        <v>4002841</v>
      </c>
      <c r="D269" s="27" t="s">
        <v>826</v>
      </c>
      <c r="E269" s="27"/>
      <c r="F269" s="28"/>
      <c r="G269" s="28" t="s">
        <v>827</v>
      </c>
      <c r="H269" s="28" t="s">
        <v>474</v>
      </c>
      <c r="I269" s="28" t="s">
        <v>828</v>
      </c>
      <c r="J269" s="28" t="s">
        <v>829</v>
      </c>
      <c r="K269" s="29"/>
      <c r="L269" s="29"/>
      <c r="M269" s="30">
        <v>7993357.9035660727</v>
      </c>
      <c r="N269" s="30">
        <v>6180000</v>
      </c>
      <c r="O269" s="31">
        <v>9192361.589100983</v>
      </c>
    </row>
    <row r="270" spans="1:243" x14ac:dyDescent="0.2">
      <c r="A270" s="16"/>
      <c r="B270" s="40"/>
      <c r="C270" s="35"/>
      <c r="D270" s="35"/>
      <c r="E270" s="36"/>
      <c r="F270" s="16"/>
      <c r="G270" s="16"/>
      <c r="H270" s="16"/>
      <c r="I270" s="16"/>
      <c r="J270" s="16"/>
      <c r="K270" s="41"/>
      <c r="L270" s="41"/>
      <c r="M270" s="30">
        <v>0</v>
      </c>
      <c r="N270" s="30">
        <v>0</v>
      </c>
      <c r="O270" s="31"/>
    </row>
    <row r="271" spans="1:243" x14ac:dyDescent="0.2">
      <c r="A271" s="16">
        <v>251</v>
      </c>
      <c r="B271" s="34" t="s">
        <v>830</v>
      </c>
      <c r="C271" s="35"/>
      <c r="D271" s="35"/>
      <c r="E271" s="36"/>
      <c r="F271" s="16"/>
      <c r="G271" s="16"/>
      <c r="H271" s="16"/>
      <c r="I271" s="16"/>
      <c r="J271" s="16"/>
      <c r="K271" s="37">
        <v>25</v>
      </c>
      <c r="L271" s="37">
        <v>16</v>
      </c>
      <c r="M271" s="38">
        <f>SUM(M272:M276)</f>
        <v>85563781.360852003</v>
      </c>
      <c r="N271" s="38">
        <f>SUM(N272:N276)</f>
        <v>16487538</v>
      </c>
      <c r="O271" s="39">
        <v>99339403.283328682</v>
      </c>
    </row>
    <row r="272" spans="1:243" s="32" customFormat="1" ht="25.5" x14ac:dyDescent="0.25">
      <c r="A272" s="37"/>
      <c r="B272" s="40" t="s">
        <v>19</v>
      </c>
      <c r="C272" s="35">
        <v>4003369</v>
      </c>
      <c r="D272" s="36" t="s">
        <v>831</v>
      </c>
      <c r="E272" s="36">
        <v>251</v>
      </c>
      <c r="F272" s="16"/>
      <c r="G272" s="16" t="s">
        <v>832</v>
      </c>
      <c r="H272" s="16" t="s">
        <v>703</v>
      </c>
      <c r="I272" s="16"/>
      <c r="J272" s="16" t="s">
        <v>833</v>
      </c>
      <c r="K272" s="41"/>
      <c r="L272" s="41"/>
      <c r="M272" s="30">
        <v>36742415.67750299</v>
      </c>
      <c r="N272" s="30">
        <v>2233616</v>
      </c>
      <c r="O272" s="31">
        <v>45193171.283328675</v>
      </c>
      <c r="IH272" s="33"/>
      <c r="II272" s="33"/>
    </row>
    <row r="273" spans="1:243" x14ac:dyDescent="0.2">
      <c r="A273" s="16"/>
      <c r="B273" s="40" t="s">
        <v>834</v>
      </c>
      <c r="C273" s="35" t="s">
        <v>835</v>
      </c>
      <c r="D273" s="35" t="s">
        <v>836</v>
      </c>
      <c r="E273" s="36">
        <v>0</v>
      </c>
      <c r="F273" s="16" t="s">
        <v>837</v>
      </c>
      <c r="G273" s="16"/>
      <c r="H273" s="16" t="s">
        <v>838</v>
      </c>
      <c r="I273" s="16"/>
      <c r="J273" s="16" t="s">
        <v>839</v>
      </c>
      <c r="K273" s="41"/>
      <c r="L273" s="41"/>
      <c r="M273" s="30">
        <v>20657280</v>
      </c>
      <c r="N273" s="30">
        <v>6197184</v>
      </c>
      <c r="O273" s="31">
        <v>23755872</v>
      </c>
    </row>
    <row r="274" spans="1:243" x14ac:dyDescent="0.2">
      <c r="A274" s="16"/>
      <c r="B274" s="40" t="s">
        <v>840</v>
      </c>
      <c r="C274" s="35" t="s">
        <v>841</v>
      </c>
      <c r="D274" s="35" t="s">
        <v>842</v>
      </c>
      <c r="E274" s="36">
        <v>0</v>
      </c>
      <c r="F274" s="16" t="s">
        <v>837</v>
      </c>
      <c r="G274" s="16"/>
      <c r="H274" s="16" t="s">
        <v>838</v>
      </c>
      <c r="I274" s="16"/>
      <c r="J274" s="16" t="s">
        <v>839</v>
      </c>
      <c r="K274" s="41"/>
      <c r="L274" s="41"/>
      <c r="M274" s="30">
        <v>20657280</v>
      </c>
      <c r="N274" s="30">
        <v>6197184</v>
      </c>
      <c r="O274" s="31">
        <v>23755872</v>
      </c>
    </row>
    <row r="275" spans="1:243" s="32" customFormat="1" x14ac:dyDescent="0.25">
      <c r="A275" s="37"/>
      <c r="B275" s="40" t="s">
        <v>843</v>
      </c>
      <c r="C275" s="35">
        <v>4000866</v>
      </c>
      <c r="D275" s="36" t="s">
        <v>844</v>
      </c>
      <c r="E275" s="36">
        <v>1628</v>
      </c>
      <c r="F275" s="16"/>
      <c r="G275" s="16" t="s">
        <v>845</v>
      </c>
      <c r="H275" s="16" t="s">
        <v>117</v>
      </c>
      <c r="I275" s="16"/>
      <c r="J275" s="16" t="s">
        <v>366</v>
      </c>
      <c r="K275" s="41"/>
      <c r="L275" s="41"/>
      <c r="M275" s="30">
        <v>3753402.8416745039</v>
      </c>
      <c r="N275" s="30">
        <v>1272034</v>
      </c>
      <c r="O275" s="31">
        <v>3317244</v>
      </c>
      <c r="IH275" s="33"/>
      <c r="II275" s="33"/>
    </row>
    <row r="276" spans="1:243" s="32" customFormat="1" x14ac:dyDescent="0.25">
      <c r="A276" s="37"/>
      <c r="B276" s="40" t="s">
        <v>846</v>
      </c>
      <c r="C276" s="35">
        <v>4002929</v>
      </c>
      <c r="D276" s="36" t="s">
        <v>847</v>
      </c>
      <c r="E276" s="36">
        <v>1629</v>
      </c>
      <c r="F276" s="16"/>
      <c r="G276" s="16" t="s">
        <v>845</v>
      </c>
      <c r="H276" s="16" t="s">
        <v>117</v>
      </c>
      <c r="I276" s="16"/>
      <c r="J276" s="16" t="s">
        <v>366</v>
      </c>
      <c r="K276" s="41"/>
      <c r="L276" s="41"/>
      <c r="M276" s="30">
        <v>3753402.8416745039</v>
      </c>
      <c r="N276" s="30">
        <v>587520</v>
      </c>
      <c r="O276" s="31">
        <v>3317244</v>
      </c>
      <c r="IH276" s="33"/>
      <c r="II276" s="33"/>
    </row>
    <row r="277" spans="1:243" x14ac:dyDescent="0.2">
      <c r="A277" s="16"/>
      <c r="B277" s="40"/>
      <c r="C277" s="35"/>
      <c r="D277" s="35"/>
      <c r="E277" s="36"/>
      <c r="F277" s="16"/>
      <c r="G277" s="16"/>
      <c r="H277" s="16"/>
      <c r="I277" s="16"/>
      <c r="J277" s="16"/>
      <c r="K277" s="41"/>
      <c r="L277" s="41"/>
      <c r="M277" s="30">
        <v>0</v>
      </c>
      <c r="N277" s="30">
        <v>0</v>
      </c>
      <c r="O277" s="31"/>
    </row>
    <row r="278" spans="1:243" x14ac:dyDescent="0.2">
      <c r="A278" s="16">
        <v>252</v>
      </c>
      <c r="B278" s="34" t="s">
        <v>848</v>
      </c>
      <c r="C278" s="35"/>
      <c r="D278" s="35"/>
      <c r="E278" s="36"/>
      <c r="F278" s="16"/>
      <c r="G278" s="16"/>
      <c r="H278" s="16"/>
      <c r="I278" s="16"/>
      <c r="J278" s="16"/>
      <c r="K278" s="37">
        <v>25</v>
      </c>
      <c r="L278" s="37">
        <v>17</v>
      </c>
      <c r="M278" s="38">
        <f>SUM(M279:M283)</f>
        <v>428592407.18321741</v>
      </c>
      <c r="N278" s="38">
        <f>SUM(N279:N283)</f>
        <v>179045751.59999999</v>
      </c>
      <c r="O278" s="39">
        <v>534095140.60312438</v>
      </c>
    </row>
    <row r="279" spans="1:243" x14ac:dyDescent="0.2">
      <c r="A279" s="16"/>
      <c r="B279" s="40" t="s">
        <v>19</v>
      </c>
      <c r="C279" s="35">
        <v>4000398</v>
      </c>
      <c r="D279" s="35" t="s">
        <v>849</v>
      </c>
      <c r="E279" s="36">
        <v>252</v>
      </c>
      <c r="F279" s="16"/>
      <c r="G279" s="16" t="s">
        <v>850</v>
      </c>
      <c r="H279" s="16" t="s">
        <v>703</v>
      </c>
      <c r="I279" s="16"/>
      <c r="J279" s="16" t="s">
        <v>851</v>
      </c>
      <c r="K279" s="41"/>
      <c r="L279" s="41"/>
      <c r="M279" s="30">
        <v>191319283.73535317</v>
      </c>
      <c r="N279" s="30">
        <v>13872600.000000002</v>
      </c>
      <c r="O279" s="31">
        <v>235322718.99448439</v>
      </c>
    </row>
    <row r="280" spans="1:243" x14ac:dyDescent="0.2">
      <c r="A280" s="16"/>
      <c r="B280" s="40" t="s">
        <v>852</v>
      </c>
      <c r="C280" s="35">
        <v>4001504</v>
      </c>
      <c r="D280" s="35" t="s">
        <v>853</v>
      </c>
      <c r="E280" s="36">
        <v>253</v>
      </c>
      <c r="F280" s="16"/>
      <c r="G280" s="16"/>
      <c r="H280" s="16" t="s">
        <v>854</v>
      </c>
      <c r="I280" s="16" t="s">
        <v>855</v>
      </c>
      <c r="J280" s="16" t="s">
        <v>856</v>
      </c>
      <c r="K280" s="41"/>
      <c r="L280" s="41"/>
      <c r="M280" s="30">
        <v>102649845.91679999</v>
      </c>
      <c r="N280" s="30">
        <v>73526400</v>
      </c>
      <c r="O280" s="31">
        <v>118047322.80431998</v>
      </c>
    </row>
    <row r="281" spans="1:243" x14ac:dyDescent="0.2">
      <c r="A281" s="16"/>
      <c r="B281" s="40" t="s">
        <v>857</v>
      </c>
      <c r="C281" s="35">
        <v>4002547</v>
      </c>
      <c r="D281" s="35" t="s">
        <v>858</v>
      </c>
      <c r="E281" s="36">
        <v>254</v>
      </c>
      <c r="F281" s="16"/>
      <c r="G281" s="16"/>
      <c r="H281" s="16" t="s">
        <v>854</v>
      </c>
      <c r="I281" s="16" t="s">
        <v>855</v>
      </c>
      <c r="J281" s="16" t="s">
        <v>856</v>
      </c>
      <c r="K281" s="41"/>
      <c r="L281" s="41"/>
      <c r="M281" s="30">
        <v>102649845.91679999</v>
      </c>
      <c r="N281" s="30">
        <v>73526400</v>
      </c>
      <c r="O281" s="31">
        <v>118047322.80431998</v>
      </c>
    </row>
    <row r="282" spans="1:243" ht="25.5" x14ac:dyDescent="0.2">
      <c r="A282" s="16"/>
      <c r="B282" s="40" t="s">
        <v>859</v>
      </c>
      <c r="C282" s="35">
        <v>4001307</v>
      </c>
      <c r="D282" s="35" t="s">
        <v>860</v>
      </c>
      <c r="E282" s="36">
        <v>1634</v>
      </c>
      <c r="F282" s="16"/>
      <c r="G282" s="16" t="s">
        <v>689</v>
      </c>
      <c r="H282" s="16" t="s">
        <v>28</v>
      </c>
      <c r="I282" s="16"/>
      <c r="J282" s="16" t="s">
        <v>715</v>
      </c>
      <c r="K282" s="41"/>
      <c r="L282" s="41"/>
      <c r="M282" s="30">
        <v>15986715.807132145</v>
      </c>
      <c r="N282" s="30">
        <v>10047351.6</v>
      </c>
      <c r="O282" s="31">
        <v>31338888</v>
      </c>
    </row>
    <row r="283" spans="1:243" x14ac:dyDescent="0.2">
      <c r="A283" s="16"/>
      <c r="B283" s="40" t="s">
        <v>861</v>
      </c>
      <c r="C283" s="35" t="s">
        <v>862</v>
      </c>
      <c r="D283" s="35" t="s">
        <v>863</v>
      </c>
      <c r="E283" s="36">
        <v>1635</v>
      </c>
      <c r="F283" s="16"/>
      <c r="G283" s="16" t="s">
        <v>864</v>
      </c>
      <c r="H283" s="16" t="s">
        <v>117</v>
      </c>
      <c r="I283" s="16"/>
      <c r="J283" s="16" t="s">
        <v>715</v>
      </c>
      <c r="K283" s="41"/>
      <c r="L283" s="41"/>
      <c r="M283" s="30">
        <v>15986715.807132145</v>
      </c>
      <c r="N283" s="30">
        <v>8073000</v>
      </c>
      <c r="O283" s="31">
        <v>31338888</v>
      </c>
    </row>
    <row r="284" spans="1:243" x14ac:dyDescent="0.2">
      <c r="A284" s="16"/>
      <c r="B284" s="40"/>
      <c r="C284" s="35"/>
      <c r="D284" s="35"/>
      <c r="E284" s="36"/>
      <c r="F284" s="16"/>
      <c r="G284" s="16"/>
      <c r="H284" s="16"/>
      <c r="I284" s="16"/>
      <c r="J284" s="16"/>
      <c r="K284" s="41"/>
      <c r="L284" s="41"/>
      <c r="M284" s="30">
        <v>0</v>
      </c>
      <c r="N284" s="30">
        <v>0</v>
      </c>
      <c r="O284" s="31"/>
    </row>
    <row r="285" spans="1:243" s="32" customFormat="1" ht="25.5" x14ac:dyDescent="0.25">
      <c r="A285" s="37">
        <v>257</v>
      </c>
      <c r="B285" s="40" t="s">
        <v>865</v>
      </c>
      <c r="C285" s="35">
        <v>4003375</v>
      </c>
      <c r="D285" s="36" t="s">
        <v>866</v>
      </c>
      <c r="E285" s="36">
        <v>257</v>
      </c>
      <c r="F285" s="16"/>
      <c r="G285" s="16" t="s">
        <v>867</v>
      </c>
      <c r="H285" s="16" t="s">
        <v>58</v>
      </c>
      <c r="I285" s="16"/>
      <c r="J285" s="16" t="s">
        <v>868</v>
      </c>
      <c r="K285" s="41"/>
      <c r="L285" s="41"/>
      <c r="M285" s="38">
        <v>306412052.97003281</v>
      </c>
      <c r="N285" s="38">
        <v>40572000.000000007</v>
      </c>
      <c r="O285" s="31">
        <v>383015066.21254098</v>
      </c>
    </row>
    <row r="286" spans="1:243" s="32" customFormat="1" ht="12.75" x14ac:dyDescent="0.25">
      <c r="A286" s="37">
        <v>258</v>
      </c>
      <c r="B286" s="40" t="s">
        <v>869</v>
      </c>
      <c r="C286" s="35">
        <v>4003376</v>
      </c>
      <c r="D286" s="36" t="s">
        <v>870</v>
      </c>
      <c r="E286" s="36">
        <v>258</v>
      </c>
      <c r="F286" s="16"/>
      <c r="G286" s="16" t="s">
        <v>871</v>
      </c>
      <c r="H286" s="16" t="s">
        <v>58</v>
      </c>
      <c r="I286" s="16"/>
      <c r="J286" s="16" t="s">
        <v>872</v>
      </c>
      <c r="K286" s="41"/>
      <c r="L286" s="41"/>
      <c r="M286" s="38">
        <v>306412052.97003281</v>
      </c>
      <c r="N286" s="38">
        <v>40572000.000000007</v>
      </c>
      <c r="O286" s="31">
        <v>383015066.21254098</v>
      </c>
    </row>
    <row r="287" spans="1:243" x14ac:dyDescent="0.2">
      <c r="A287" s="16">
        <v>259</v>
      </c>
      <c r="B287" s="40" t="s">
        <v>873</v>
      </c>
      <c r="C287" s="35">
        <v>4003338</v>
      </c>
      <c r="D287" s="35" t="s">
        <v>874</v>
      </c>
      <c r="E287" s="36">
        <v>259</v>
      </c>
      <c r="F287" s="16"/>
      <c r="G287" s="16" t="s">
        <v>875</v>
      </c>
      <c r="H287" s="16" t="s">
        <v>703</v>
      </c>
      <c r="I287" s="16"/>
      <c r="J287" s="16" t="s">
        <v>876</v>
      </c>
      <c r="K287" s="41"/>
      <c r="L287" s="41"/>
      <c r="M287" s="38">
        <v>565121393.55582106</v>
      </c>
      <c r="N287" s="38">
        <v>122931200</v>
      </c>
      <c r="O287" s="31">
        <v>706401741.9447763</v>
      </c>
    </row>
    <row r="288" spans="1:243" x14ac:dyDescent="0.2">
      <c r="A288" s="16">
        <v>260</v>
      </c>
      <c r="B288" s="40" t="s">
        <v>877</v>
      </c>
      <c r="C288" s="35">
        <v>4003343</v>
      </c>
      <c r="D288" s="35" t="s">
        <v>878</v>
      </c>
      <c r="E288" s="36">
        <v>260</v>
      </c>
      <c r="F288" s="16"/>
      <c r="G288" s="16"/>
      <c r="H288" s="16" t="s">
        <v>703</v>
      </c>
      <c r="I288" s="16"/>
      <c r="J288" s="16" t="s">
        <v>879</v>
      </c>
      <c r="K288" s="41"/>
      <c r="L288" s="41"/>
      <c r="M288" s="38">
        <v>364733960.63679266</v>
      </c>
      <c r="N288" s="38">
        <v>27600000</v>
      </c>
      <c r="O288" s="31">
        <v>455917450.79599082</v>
      </c>
    </row>
    <row r="289" spans="1:15" x14ac:dyDescent="0.2">
      <c r="A289" s="16">
        <v>261</v>
      </c>
      <c r="B289" s="40" t="s">
        <v>880</v>
      </c>
      <c r="C289" s="35">
        <v>4003344</v>
      </c>
      <c r="D289" s="35" t="s">
        <v>881</v>
      </c>
      <c r="E289" s="36">
        <v>261</v>
      </c>
      <c r="F289" s="16"/>
      <c r="G289" s="16" t="s">
        <v>875</v>
      </c>
      <c r="H289" s="16" t="s">
        <v>703</v>
      </c>
      <c r="I289" s="16"/>
      <c r="J289" s="16" t="s">
        <v>882</v>
      </c>
      <c r="K289" s="41"/>
      <c r="L289" s="41"/>
      <c r="M289" s="38">
        <v>339865736.04792047</v>
      </c>
      <c r="N289" s="38">
        <v>24840000</v>
      </c>
      <c r="O289" s="31">
        <v>424832170.05990058</v>
      </c>
    </row>
    <row r="290" spans="1:15" x14ac:dyDescent="0.2">
      <c r="A290" s="16">
        <v>262</v>
      </c>
      <c r="B290" s="40" t="s">
        <v>883</v>
      </c>
      <c r="C290" s="35">
        <v>4003371</v>
      </c>
      <c r="D290" s="35" t="s">
        <v>884</v>
      </c>
      <c r="E290" s="36">
        <v>262</v>
      </c>
      <c r="F290" s="16"/>
      <c r="G290" s="16">
        <v>2009</v>
      </c>
      <c r="H290" s="16" t="s">
        <v>703</v>
      </c>
      <c r="I290" s="16"/>
      <c r="J290" s="16" t="s">
        <v>885</v>
      </c>
      <c r="K290" s="41"/>
      <c r="L290" s="41"/>
      <c r="M290" s="38">
        <v>162647456.47256184</v>
      </c>
      <c r="N290" s="38">
        <v>10560000</v>
      </c>
      <c r="O290" s="31">
        <v>203309320.5907023</v>
      </c>
    </row>
    <row r="291" spans="1:15" x14ac:dyDescent="0.2">
      <c r="A291" s="16">
        <v>264</v>
      </c>
      <c r="B291" s="40" t="s">
        <v>886</v>
      </c>
      <c r="C291" s="35">
        <v>4003372</v>
      </c>
      <c r="D291" s="35" t="s">
        <v>887</v>
      </c>
      <c r="E291" s="36">
        <v>264</v>
      </c>
      <c r="F291" s="16"/>
      <c r="G291" s="16"/>
      <c r="H291" s="16" t="s">
        <v>703</v>
      </c>
      <c r="I291" s="16"/>
      <c r="J291" s="16" t="s">
        <v>885</v>
      </c>
      <c r="K291" s="41"/>
      <c r="L291" s="41"/>
      <c r="M291" s="38">
        <v>162647456.47256184</v>
      </c>
      <c r="N291" s="38">
        <v>10560000</v>
      </c>
      <c r="O291" s="31">
        <v>203309320.5907023</v>
      </c>
    </row>
    <row r="292" spans="1:15" x14ac:dyDescent="0.2">
      <c r="A292" s="16">
        <v>265</v>
      </c>
      <c r="B292" s="40" t="s">
        <v>888</v>
      </c>
      <c r="C292" s="35">
        <v>4003373</v>
      </c>
      <c r="D292" s="35" t="s">
        <v>889</v>
      </c>
      <c r="E292" s="36">
        <v>265</v>
      </c>
      <c r="F292" s="16"/>
      <c r="G292" s="16"/>
      <c r="H292" s="16" t="s">
        <v>703</v>
      </c>
      <c r="I292" s="16"/>
      <c r="J292" s="16" t="s">
        <v>885</v>
      </c>
      <c r="K292" s="41"/>
      <c r="L292" s="41"/>
      <c r="M292" s="38">
        <v>162647456.47256184</v>
      </c>
      <c r="N292" s="38">
        <v>10560000</v>
      </c>
      <c r="O292" s="31">
        <v>203309320.5907023</v>
      </c>
    </row>
    <row r="293" spans="1:15" x14ac:dyDescent="0.2">
      <c r="A293" s="16">
        <v>266</v>
      </c>
      <c r="B293" s="40" t="s">
        <v>890</v>
      </c>
      <c r="C293" s="35">
        <v>4003374</v>
      </c>
      <c r="D293" s="35" t="s">
        <v>891</v>
      </c>
      <c r="E293" s="36">
        <v>266</v>
      </c>
      <c r="F293" s="16"/>
      <c r="G293" s="16"/>
      <c r="H293" s="16" t="s">
        <v>703</v>
      </c>
      <c r="I293" s="16"/>
      <c r="J293" s="16" t="s">
        <v>885</v>
      </c>
      <c r="K293" s="41"/>
      <c r="L293" s="41"/>
      <c r="M293" s="38">
        <v>162647456.47256184</v>
      </c>
      <c r="N293" s="38">
        <v>10560000</v>
      </c>
      <c r="O293" s="31">
        <v>203309320.5907023</v>
      </c>
    </row>
    <row r="294" spans="1:15" x14ac:dyDescent="0.2">
      <c r="A294" s="16">
        <v>267</v>
      </c>
      <c r="B294" s="40" t="s">
        <v>892</v>
      </c>
      <c r="C294" s="35">
        <v>4003350</v>
      </c>
      <c r="D294" s="35" t="s">
        <v>893</v>
      </c>
      <c r="E294" s="36">
        <v>267</v>
      </c>
      <c r="F294" s="16"/>
      <c r="G294" s="16"/>
      <c r="H294" s="16" t="s">
        <v>703</v>
      </c>
      <c r="I294" s="16"/>
      <c r="J294" s="16" t="s">
        <v>894</v>
      </c>
      <c r="K294" s="41"/>
      <c r="L294" s="41"/>
      <c r="M294" s="38">
        <v>162647456.47256184</v>
      </c>
      <c r="N294" s="38">
        <v>32853600</v>
      </c>
      <c r="O294" s="31">
        <v>203309320.5907023</v>
      </c>
    </row>
    <row r="295" spans="1:15" x14ac:dyDescent="0.2">
      <c r="A295" s="16"/>
      <c r="B295" s="40"/>
      <c r="C295" s="35"/>
      <c r="D295" s="35"/>
      <c r="E295" s="36"/>
      <c r="F295" s="16"/>
      <c r="G295" s="16"/>
      <c r="H295" s="16"/>
      <c r="I295" s="16"/>
      <c r="J295" s="16"/>
      <c r="K295" s="41"/>
      <c r="L295" s="41"/>
      <c r="M295" s="30">
        <v>0</v>
      </c>
      <c r="N295" s="30">
        <v>0</v>
      </c>
      <c r="O295" s="31"/>
    </row>
    <row r="296" spans="1:15" x14ac:dyDescent="0.2">
      <c r="A296" s="16">
        <v>168</v>
      </c>
      <c r="B296" s="34" t="s">
        <v>895</v>
      </c>
      <c r="C296" s="35"/>
      <c r="D296" s="35"/>
      <c r="E296" s="36"/>
      <c r="F296" s="16"/>
      <c r="G296" s="16"/>
      <c r="H296" s="16"/>
      <c r="I296" s="16"/>
      <c r="J296" s="16"/>
      <c r="K296" s="37">
        <v>25</v>
      </c>
      <c r="L296" s="37">
        <v>10</v>
      </c>
      <c r="M296" s="38">
        <f>SUM(M297:M300)</f>
        <v>411575618.63892776</v>
      </c>
      <c r="N296" s="38">
        <f>SUM(N297:N300)</f>
        <v>133097313.8</v>
      </c>
      <c r="O296" s="39">
        <v>488973882.35276151</v>
      </c>
    </row>
    <row r="297" spans="1:15" x14ac:dyDescent="0.2">
      <c r="A297" s="16"/>
      <c r="B297" s="40" t="s">
        <v>19</v>
      </c>
      <c r="C297" s="35">
        <v>4003348</v>
      </c>
      <c r="D297" s="35" t="s">
        <v>896</v>
      </c>
      <c r="E297" s="36">
        <v>268</v>
      </c>
      <c r="F297" s="16"/>
      <c r="G297" s="16"/>
      <c r="H297" s="16" t="s">
        <v>703</v>
      </c>
      <c r="I297" s="16"/>
      <c r="J297" s="16" t="s">
        <v>894</v>
      </c>
      <c r="K297" s="41"/>
      <c r="L297" s="41"/>
      <c r="M297" s="30">
        <v>237869974.32834306</v>
      </c>
      <c r="N297" s="30">
        <v>77616000</v>
      </c>
      <c r="O297" s="31">
        <v>292580068.42386198</v>
      </c>
    </row>
    <row r="298" spans="1:15" x14ac:dyDescent="0.2">
      <c r="A298" s="28"/>
      <c r="B298" s="25" t="s">
        <v>897</v>
      </c>
      <c r="C298" s="26">
        <v>0</v>
      </c>
      <c r="D298" s="26">
        <v>0</v>
      </c>
      <c r="E298" s="27">
        <v>0</v>
      </c>
      <c r="F298" s="28"/>
      <c r="G298" s="28" t="s">
        <v>898</v>
      </c>
      <c r="H298" s="28" t="s">
        <v>759</v>
      </c>
      <c r="I298" s="28"/>
      <c r="J298" s="28"/>
      <c r="K298" s="29"/>
      <c r="L298" s="29"/>
      <c r="M298" s="30">
        <v>61449743.368155286</v>
      </c>
      <c r="N298" s="30">
        <v>18141200</v>
      </c>
      <c r="O298" s="31">
        <v>70667204.873378575</v>
      </c>
    </row>
    <row r="299" spans="1:15" ht="25.5" x14ac:dyDescent="0.2">
      <c r="A299" s="28"/>
      <c r="B299" s="25" t="s">
        <v>899</v>
      </c>
      <c r="C299" s="26">
        <v>0</v>
      </c>
      <c r="D299" s="26">
        <v>0</v>
      </c>
      <c r="E299" s="27">
        <v>0</v>
      </c>
      <c r="F299" s="28" t="s">
        <v>900</v>
      </c>
      <c r="G299" s="28">
        <v>2002</v>
      </c>
      <c r="H299" s="28" t="s">
        <v>901</v>
      </c>
      <c r="I299" s="28"/>
      <c r="J299" s="28"/>
      <c r="K299" s="29"/>
      <c r="L299" s="29"/>
      <c r="M299" s="30">
        <v>16388854.942429399</v>
      </c>
      <c r="N299" s="30">
        <v>8580000</v>
      </c>
      <c r="O299" s="31">
        <v>18355517.53552093</v>
      </c>
    </row>
    <row r="300" spans="1:15" x14ac:dyDescent="0.2">
      <c r="A300" s="28"/>
      <c r="B300" s="25" t="s">
        <v>902</v>
      </c>
      <c r="C300" s="26">
        <v>4003358</v>
      </c>
      <c r="D300" s="26" t="s">
        <v>903</v>
      </c>
      <c r="E300" s="27">
        <v>269</v>
      </c>
      <c r="F300" s="28"/>
      <c r="G300" s="28">
        <v>2006</v>
      </c>
      <c r="H300" s="28" t="s">
        <v>58</v>
      </c>
      <c r="I300" s="28" t="s">
        <v>904</v>
      </c>
      <c r="J300" s="28"/>
      <c r="K300" s="29"/>
      <c r="L300" s="29"/>
      <c r="M300" s="30">
        <v>95867046</v>
      </c>
      <c r="N300" s="30">
        <v>28760113.800000001</v>
      </c>
      <c r="O300" s="31">
        <v>107371091.52000001</v>
      </c>
    </row>
    <row r="301" spans="1:15" x14ac:dyDescent="0.2">
      <c r="A301" s="28"/>
      <c r="B301" s="25"/>
      <c r="C301" s="26"/>
      <c r="D301" s="26"/>
      <c r="E301" s="27"/>
      <c r="F301" s="28"/>
      <c r="G301" s="28"/>
      <c r="H301" s="28"/>
      <c r="I301" s="28"/>
      <c r="J301" s="28"/>
      <c r="K301" s="29"/>
      <c r="L301" s="29"/>
      <c r="M301" s="30">
        <v>0</v>
      </c>
      <c r="N301" s="30">
        <v>0</v>
      </c>
      <c r="O301" s="31"/>
    </row>
    <row r="302" spans="1:15" x14ac:dyDescent="0.2">
      <c r="A302" s="16">
        <v>270</v>
      </c>
      <c r="B302" s="34" t="s">
        <v>905</v>
      </c>
      <c r="C302" s="35"/>
      <c r="D302" s="35"/>
      <c r="E302" s="36"/>
      <c r="F302" s="16"/>
      <c r="G302" s="16"/>
      <c r="H302" s="16"/>
      <c r="I302" s="16"/>
      <c r="J302" s="16"/>
      <c r="K302" s="37">
        <v>25</v>
      </c>
      <c r="L302" s="37">
        <v>10</v>
      </c>
      <c r="M302" s="38">
        <f>SUM(M303:M306)</f>
        <v>432430905.83892781</v>
      </c>
      <c r="N302" s="38">
        <f>SUM(N303:N306)</f>
        <v>86421944</v>
      </c>
      <c r="O302" s="39">
        <v>525171260.66876143</v>
      </c>
    </row>
    <row r="303" spans="1:15" x14ac:dyDescent="0.2">
      <c r="A303" s="28"/>
      <c r="B303" s="25" t="s">
        <v>19</v>
      </c>
      <c r="C303" s="26">
        <v>4003349</v>
      </c>
      <c r="D303" s="26" t="s">
        <v>906</v>
      </c>
      <c r="E303" s="27">
        <v>270</v>
      </c>
      <c r="F303" s="28"/>
      <c r="G303" s="28"/>
      <c r="H303" s="28" t="s">
        <v>703</v>
      </c>
      <c r="I303" s="28"/>
      <c r="J303" s="28" t="s">
        <v>894</v>
      </c>
      <c r="K303" s="29"/>
      <c r="L303" s="29"/>
      <c r="M303" s="30">
        <v>237869974.32834306</v>
      </c>
      <c r="N303" s="30">
        <v>24840000</v>
      </c>
      <c r="O303" s="31">
        <v>292580068.42386198</v>
      </c>
    </row>
    <row r="304" spans="1:15" x14ac:dyDescent="0.2">
      <c r="A304" s="28"/>
      <c r="B304" s="25" t="s">
        <v>907</v>
      </c>
      <c r="C304" s="26">
        <v>4003359</v>
      </c>
      <c r="D304" s="26" t="s">
        <v>908</v>
      </c>
      <c r="E304" s="27">
        <v>271</v>
      </c>
      <c r="F304" s="28"/>
      <c r="G304" s="28">
        <v>2005</v>
      </c>
      <c r="H304" s="28" t="s">
        <v>703</v>
      </c>
      <c r="I304" s="28" t="s">
        <v>904</v>
      </c>
      <c r="J304" s="28"/>
      <c r="K304" s="29"/>
      <c r="L304" s="29"/>
      <c r="M304" s="30">
        <v>116722333.2</v>
      </c>
      <c r="N304" s="30">
        <v>34860744</v>
      </c>
      <c r="O304" s="31">
        <v>143568469.836</v>
      </c>
    </row>
    <row r="305" spans="1:15" x14ac:dyDescent="0.2">
      <c r="A305" s="28"/>
      <c r="B305" s="25" t="s">
        <v>909</v>
      </c>
      <c r="C305" s="26">
        <v>0</v>
      </c>
      <c r="D305" s="26">
        <v>0</v>
      </c>
      <c r="E305" s="27">
        <v>0</v>
      </c>
      <c r="F305" s="28"/>
      <c r="G305" s="28" t="s">
        <v>910</v>
      </c>
      <c r="H305" s="28" t="s">
        <v>759</v>
      </c>
      <c r="I305" s="28"/>
      <c r="J305" s="28"/>
      <c r="K305" s="29"/>
      <c r="L305" s="29"/>
      <c r="M305" s="30">
        <v>61449743.368155286</v>
      </c>
      <c r="N305" s="30">
        <v>18141200</v>
      </c>
      <c r="O305" s="31">
        <v>70667204.873378575</v>
      </c>
    </row>
    <row r="306" spans="1:15" ht="25.5" x14ac:dyDescent="0.2">
      <c r="A306" s="28"/>
      <c r="B306" s="25" t="s">
        <v>911</v>
      </c>
      <c r="C306" s="26">
        <v>0</v>
      </c>
      <c r="D306" s="26">
        <v>0</v>
      </c>
      <c r="E306" s="27">
        <v>0</v>
      </c>
      <c r="F306" s="28"/>
      <c r="G306" s="28" t="s">
        <v>912</v>
      </c>
      <c r="H306" s="28" t="s">
        <v>901</v>
      </c>
      <c r="I306" s="28"/>
      <c r="J306" s="28"/>
      <c r="K306" s="29"/>
      <c r="L306" s="29"/>
      <c r="M306" s="30">
        <v>16388854.942429399</v>
      </c>
      <c r="N306" s="30">
        <v>8580000</v>
      </c>
      <c r="O306" s="31">
        <v>18355517.53552093</v>
      </c>
    </row>
    <row r="307" spans="1:15" ht="43.5" customHeight="1" x14ac:dyDescent="0.2">
      <c r="A307" s="16"/>
      <c r="B307" s="34" t="s">
        <v>913</v>
      </c>
      <c r="C307" s="35"/>
      <c r="D307" s="36" t="s">
        <v>914</v>
      </c>
      <c r="E307" s="36"/>
      <c r="F307" s="16" t="s">
        <v>915</v>
      </c>
      <c r="G307" s="16" t="s">
        <v>916</v>
      </c>
      <c r="H307" s="16"/>
      <c r="I307" s="16"/>
      <c r="J307" s="16" t="s">
        <v>917</v>
      </c>
      <c r="K307" s="37">
        <v>20</v>
      </c>
      <c r="L307" s="37">
        <v>12</v>
      </c>
      <c r="M307" s="38">
        <v>155537127.32659432</v>
      </c>
      <c r="N307" s="38">
        <v>72501612.390000001</v>
      </c>
      <c r="O307" s="31">
        <v>191310666.61171103</v>
      </c>
    </row>
    <row r="308" spans="1:15" x14ac:dyDescent="0.2">
      <c r="A308" s="16"/>
      <c r="B308" s="40"/>
      <c r="C308" s="35"/>
      <c r="D308" s="35"/>
      <c r="E308" s="36"/>
      <c r="F308" s="16"/>
      <c r="G308" s="16"/>
      <c r="H308" s="16"/>
      <c r="I308" s="16"/>
      <c r="J308" s="16"/>
      <c r="K308" s="41"/>
      <c r="L308" s="41"/>
      <c r="M308" s="30">
        <v>0</v>
      </c>
      <c r="N308" s="30">
        <v>0</v>
      </c>
      <c r="O308" s="31"/>
    </row>
    <row r="309" spans="1:15" x14ac:dyDescent="0.2">
      <c r="A309" s="16">
        <v>276</v>
      </c>
      <c r="B309" s="34" t="s">
        <v>918</v>
      </c>
      <c r="C309" s="35"/>
      <c r="D309" s="35"/>
      <c r="E309" s="36"/>
      <c r="F309" s="16"/>
      <c r="G309" s="16"/>
      <c r="H309" s="16"/>
      <c r="I309" s="16"/>
      <c r="J309" s="16"/>
      <c r="K309" s="37">
        <v>25</v>
      </c>
      <c r="L309" s="37">
        <v>8</v>
      </c>
      <c r="M309" s="38">
        <f>SUM(M310:M312)</f>
        <v>434791044.47212124</v>
      </c>
      <c r="N309" s="38">
        <f>SUM(N310:N312)</f>
        <v>108229800</v>
      </c>
      <c r="O309" s="30">
        <v>534592069.5259639</v>
      </c>
    </row>
    <row r="310" spans="1:15" x14ac:dyDescent="0.2">
      <c r="A310" s="16"/>
      <c r="B310" s="40" t="s">
        <v>19</v>
      </c>
      <c r="C310" s="35">
        <v>4001128</v>
      </c>
      <c r="D310" s="35" t="s">
        <v>919</v>
      </c>
      <c r="E310" s="36">
        <v>276</v>
      </c>
      <c r="F310" s="16"/>
      <c r="G310" s="16"/>
      <c r="H310" s="16" t="s">
        <v>58</v>
      </c>
      <c r="I310" s="16"/>
      <c r="J310" s="16" t="s">
        <v>920</v>
      </c>
      <c r="K310" s="41"/>
      <c r="L310" s="41"/>
      <c r="M310" s="30">
        <v>423053293.95318097</v>
      </c>
      <c r="N310" s="30">
        <v>107410100</v>
      </c>
      <c r="O310" s="31">
        <v>520355551.56241256</v>
      </c>
    </row>
    <row r="311" spans="1:15" s="32" customFormat="1" ht="12.75" x14ac:dyDescent="0.25">
      <c r="A311" s="37"/>
      <c r="B311" s="40" t="s">
        <v>921</v>
      </c>
      <c r="C311" s="35">
        <v>4000340</v>
      </c>
      <c r="D311" s="36" t="s">
        <v>922</v>
      </c>
      <c r="E311" s="36">
        <v>277</v>
      </c>
      <c r="F311" s="16"/>
      <c r="G311" s="16"/>
      <c r="H311" s="16" t="s">
        <v>923</v>
      </c>
      <c r="I311" s="16"/>
      <c r="J311" s="16"/>
      <c r="K311" s="41"/>
      <c r="L311" s="41"/>
      <c r="M311" s="30">
        <v>9911248.930347627</v>
      </c>
      <c r="N311" s="30">
        <v>204800</v>
      </c>
      <c r="O311" s="31">
        <v>12190836.184327582</v>
      </c>
    </row>
    <row r="312" spans="1:15" s="32" customFormat="1" ht="12.75" x14ac:dyDescent="0.25">
      <c r="A312" s="37"/>
      <c r="B312" s="40" t="s">
        <v>924</v>
      </c>
      <c r="C312" s="35">
        <v>4003041</v>
      </c>
      <c r="D312" s="36" t="s">
        <v>925</v>
      </c>
      <c r="E312" s="36">
        <v>278</v>
      </c>
      <c r="F312" s="16"/>
      <c r="G312" s="16" t="s">
        <v>926</v>
      </c>
      <c r="H312" s="16" t="s">
        <v>117</v>
      </c>
      <c r="I312" s="16"/>
      <c r="J312" s="16"/>
      <c r="K312" s="41"/>
      <c r="L312" s="41"/>
      <c r="M312" s="30">
        <v>1826501.5885926341</v>
      </c>
      <c r="N312" s="30">
        <v>614900</v>
      </c>
      <c r="O312" s="31">
        <v>2045681.7792237503</v>
      </c>
    </row>
    <row r="313" spans="1:15" x14ac:dyDescent="0.2">
      <c r="A313" s="16"/>
      <c r="B313" s="40"/>
      <c r="C313" s="35"/>
      <c r="D313" s="35"/>
      <c r="E313" s="36"/>
      <c r="F313" s="16"/>
      <c r="G313" s="16"/>
      <c r="H313" s="16"/>
      <c r="I313" s="16"/>
      <c r="J313" s="16"/>
      <c r="K313" s="41"/>
      <c r="L313" s="41"/>
      <c r="M313" s="30">
        <v>0</v>
      </c>
      <c r="N313" s="30">
        <v>0</v>
      </c>
      <c r="O313" s="31"/>
    </row>
    <row r="314" spans="1:15" x14ac:dyDescent="0.2">
      <c r="A314" s="16">
        <v>320</v>
      </c>
      <c r="B314" s="34" t="s">
        <v>927</v>
      </c>
      <c r="C314" s="35"/>
      <c r="D314" s="35"/>
      <c r="E314" s="36"/>
      <c r="F314" s="16"/>
      <c r="G314" s="16"/>
      <c r="H314" s="16"/>
      <c r="I314" s="16"/>
      <c r="J314" s="16"/>
      <c r="K314" s="37">
        <v>25</v>
      </c>
      <c r="L314" s="37">
        <v>15</v>
      </c>
      <c r="M314" s="38">
        <f>SUM(M315:M324)</f>
        <v>253302947.37056154</v>
      </c>
      <c r="N314" s="38">
        <f>SUM(N315:N324)</f>
        <v>101167919.616</v>
      </c>
      <c r="O314" s="39">
        <v>284553397.01388639</v>
      </c>
    </row>
    <row r="315" spans="1:15" x14ac:dyDescent="0.2">
      <c r="A315" s="16"/>
      <c r="B315" s="40" t="s">
        <v>19</v>
      </c>
      <c r="C315" s="35">
        <v>4000474</v>
      </c>
      <c r="D315" s="35" t="s">
        <v>928</v>
      </c>
      <c r="E315" s="36">
        <v>320</v>
      </c>
      <c r="F315" s="16" t="s">
        <v>929</v>
      </c>
      <c r="G315" s="16" t="s">
        <v>850</v>
      </c>
      <c r="H315" s="16" t="s">
        <v>703</v>
      </c>
      <c r="I315" s="16"/>
      <c r="J315" s="16"/>
      <c r="K315" s="41"/>
      <c r="L315" s="41"/>
      <c r="M315" s="30">
        <v>35501321.363393746</v>
      </c>
      <c r="N315" s="30">
        <v>1782200.0000000002</v>
      </c>
      <c r="O315" s="31">
        <v>43666625.276974306</v>
      </c>
    </row>
    <row r="316" spans="1:15" s="32" customFormat="1" ht="12.75" x14ac:dyDescent="0.25">
      <c r="A316" s="37"/>
      <c r="B316" s="40" t="s">
        <v>930</v>
      </c>
      <c r="C316" s="35">
        <v>4001413</v>
      </c>
      <c r="D316" s="36" t="s">
        <v>931</v>
      </c>
      <c r="E316" s="36">
        <v>321</v>
      </c>
      <c r="F316" s="16" t="s">
        <v>929</v>
      </c>
      <c r="G316" s="16" t="s">
        <v>932</v>
      </c>
      <c r="H316" s="16" t="s">
        <v>933</v>
      </c>
      <c r="I316" s="16"/>
      <c r="J316" s="16" t="s">
        <v>934</v>
      </c>
      <c r="K316" s="41"/>
      <c r="L316" s="41"/>
      <c r="M316" s="30">
        <v>38229103.017055131</v>
      </c>
      <c r="N316" s="30">
        <v>20196000</v>
      </c>
      <c r="O316" s="31">
        <v>43963468.469613396</v>
      </c>
    </row>
    <row r="317" spans="1:15" s="32" customFormat="1" ht="12.75" x14ac:dyDescent="0.25">
      <c r="A317" s="24"/>
      <c r="B317" s="25" t="s">
        <v>935</v>
      </c>
      <c r="C317" s="26">
        <v>4000681</v>
      </c>
      <c r="D317" s="27" t="s">
        <v>936</v>
      </c>
      <c r="E317" s="27">
        <v>322</v>
      </c>
      <c r="F317" s="28" t="s">
        <v>929</v>
      </c>
      <c r="G317" s="28" t="s">
        <v>937</v>
      </c>
      <c r="H317" s="28" t="s">
        <v>117</v>
      </c>
      <c r="I317" s="28"/>
      <c r="J317" s="28" t="s">
        <v>938</v>
      </c>
      <c r="K317" s="29"/>
      <c r="L317" s="29"/>
      <c r="M317" s="30">
        <v>31139342.093892179</v>
      </c>
      <c r="N317" s="30">
        <v>4700160</v>
      </c>
      <c r="O317" s="31">
        <v>27888840</v>
      </c>
    </row>
    <row r="318" spans="1:15" s="32" customFormat="1" ht="12.75" x14ac:dyDescent="0.25">
      <c r="A318" s="24"/>
      <c r="B318" s="25" t="s">
        <v>939</v>
      </c>
      <c r="C318" s="26">
        <v>4003237</v>
      </c>
      <c r="D318" s="27" t="s">
        <v>940</v>
      </c>
      <c r="E318" s="27">
        <v>323</v>
      </c>
      <c r="F318" s="28" t="s">
        <v>929</v>
      </c>
      <c r="G318" s="28" t="s">
        <v>941</v>
      </c>
      <c r="H318" s="28" t="s">
        <v>933</v>
      </c>
      <c r="I318" s="28"/>
      <c r="J318" s="28" t="s">
        <v>934</v>
      </c>
      <c r="K318" s="29"/>
      <c r="L318" s="29"/>
      <c r="M318" s="30">
        <v>38229103.017055131</v>
      </c>
      <c r="N318" s="30">
        <v>20196000</v>
      </c>
      <c r="O318" s="31">
        <v>43963468.469613396</v>
      </c>
    </row>
    <row r="319" spans="1:15" s="32" customFormat="1" ht="25.5" x14ac:dyDescent="0.25">
      <c r="A319" s="24"/>
      <c r="B319" s="25" t="s">
        <v>942</v>
      </c>
      <c r="C319" s="26">
        <v>4000142</v>
      </c>
      <c r="D319" s="27" t="s">
        <v>943</v>
      </c>
      <c r="E319" s="27">
        <v>324</v>
      </c>
      <c r="F319" s="28" t="str">
        <f>+F318</f>
        <v>IP-FA-EVA-CU</v>
      </c>
      <c r="G319" s="28" t="s">
        <v>941</v>
      </c>
      <c r="H319" s="28" t="s">
        <v>164</v>
      </c>
      <c r="I319" s="28"/>
      <c r="J319" s="28"/>
      <c r="K319" s="29"/>
      <c r="L319" s="29"/>
      <c r="M319" s="30">
        <v>31139342.093892179</v>
      </c>
      <c r="N319" s="30">
        <v>14688000</v>
      </c>
      <c r="O319" s="31">
        <v>35810243.407976002</v>
      </c>
    </row>
    <row r="320" spans="1:15" s="32" customFormat="1" ht="12.75" x14ac:dyDescent="0.25">
      <c r="A320" s="24"/>
      <c r="B320" s="25" t="s">
        <v>944</v>
      </c>
      <c r="C320" s="26">
        <v>4004373</v>
      </c>
      <c r="D320" s="27" t="s">
        <v>945</v>
      </c>
      <c r="E320" s="27">
        <v>0</v>
      </c>
      <c r="F320" s="28" t="s">
        <v>946</v>
      </c>
      <c r="G320" s="28"/>
      <c r="H320" s="28" t="s">
        <v>947</v>
      </c>
      <c r="I320" s="28"/>
      <c r="J320" s="28" t="s">
        <v>948</v>
      </c>
      <c r="K320" s="29"/>
      <c r="L320" s="29"/>
      <c r="M320" s="30">
        <v>25743503.715188641</v>
      </c>
      <c r="N320" s="30">
        <v>14848000</v>
      </c>
      <c r="O320" s="31">
        <v>29605029.272466935</v>
      </c>
    </row>
    <row r="321" spans="1:15" s="32" customFormat="1" ht="12.75" x14ac:dyDescent="0.25">
      <c r="A321" s="24"/>
      <c r="B321" s="25" t="s">
        <v>949</v>
      </c>
      <c r="C321" s="26">
        <v>4004374</v>
      </c>
      <c r="D321" s="27" t="s">
        <v>950</v>
      </c>
      <c r="E321" s="27">
        <v>0</v>
      </c>
      <c r="F321" s="28" t="s">
        <v>946</v>
      </c>
      <c r="G321" s="28"/>
      <c r="H321" s="28" t="s">
        <v>947</v>
      </c>
      <c r="I321" s="28"/>
      <c r="J321" s="28" t="s">
        <v>948</v>
      </c>
      <c r="K321" s="29"/>
      <c r="L321" s="29"/>
      <c r="M321" s="30">
        <v>25743503.715188641</v>
      </c>
      <c r="N321" s="30">
        <v>14848000</v>
      </c>
      <c r="O321" s="31">
        <v>29605029.272466935</v>
      </c>
    </row>
    <row r="322" spans="1:15" s="32" customFormat="1" ht="25.5" x14ac:dyDescent="0.25">
      <c r="A322" s="24"/>
      <c r="B322" s="25" t="s">
        <v>951</v>
      </c>
      <c r="C322" s="26">
        <v>4004371</v>
      </c>
      <c r="D322" s="27" t="s">
        <v>952</v>
      </c>
      <c r="E322" s="27">
        <v>0</v>
      </c>
      <c r="F322" s="28" t="s">
        <v>953</v>
      </c>
      <c r="G322" s="28" t="s">
        <v>954</v>
      </c>
      <c r="H322" s="28" t="s">
        <v>117</v>
      </c>
      <c r="I322" s="28"/>
      <c r="J322" s="28" t="s">
        <v>955</v>
      </c>
      <c r="K322" s="29"/>
      <c r="L322" s="29"/>
      <c r="M322" s="30">
        <v>9010226.3003160246</v>
      </c>
      <c r="N322" s="30">
        <v>2430279.8080000002</v>
      </c>
      <c r="O322" s="31">
        <v>9673272</v>
      </c>
    </row>
    <row r="323" spans="1:15" s="32" customFormat="1" ht="25.5" x14ac:dyDescent="0.25">
      <c r="A323" s="24"/>
      <c r="B323" s="25" t="s">
        <v>956</v>
      </c>
      <c r="C323" s="26">
        <v>4004372</v>
      </c>
      <c r="D323" s="27" t="s">
        <v>957</v>
      </c>
      <c r="E323" s="27">
        <v>0</v>
      </c>
      <c r="F323" s="28" t="s">
        <v>953</v>
      </c>
      <c r="G323" s="28" t="s">
        <v>954</v>
      </c>
      <c r="H323" s="28" t="s">
        <v>117</v>
      </c>
      <c r="I323" s="28"/>
      <c r="J323" s="28" t="s">
        <v>955</v>
      </c>
      <c r="K323" s="29"/>
      <c r="L323" s="29"/>
      <c r="M323" s="30">
        <v>9010226.3003160246</v>
      </c>
      <c r="N323" s="30">
        <v>2430279.8080000002</v>
      </c>
      <c r="O323" s="31">
        <v>9673272</v>
      </c>
    </row>
    <row r="324" spans="1:15" s="32" customFormat="1" ht="25.5" x14ac:dyDescent="0.25">
      <c r="A324" s="24"/>
      <c r="B324" s="25" t="s">
        <v>123</v>
      </c>
      <c r="C324" s="26">
        <v>4003644</v>
      </c>
      <c r="D324" s="27" t="s">
        <v>958</v>
      </c>
      <c r="E324" s="27">
        <v>1453</v>
      </c>
      <c r="F324" s="28" t="s">
        <v>959</v>
      </c>
      <c r="G324" s="28"/>
      <c r="H324" s="28" t="s">
        <v>58</v>
      </c>
      <c r="I324" s="28"/>
      <c r="J324" s="28"/>
      <c r="K324" s="29"/>
      <c r="L324" s="29"/>
      <c r="M324" s="30">
        <v>9557275.7542637829</v>
      </c>
      <c r="N324" s="30">
        <v>5049000</v>
      </c>
      <c r="O324" s="31">
        <v>10704148.844775438</v>
      </c>
    </row>
    <row r="325" spans="1:15" x14ac:dyDescent="0.2">
      <c r="A325" s="28"/>
      <c r="B325" s="25"/>
      <c r="C325" s="26"/>
      <c r="D325" s="26"/>
      <c r="E325" s="27"/>
      <c r="F325" s="28"/>
      <c r="G325" s="28"/>
      <c r="H325" s="28"/>
      <c r="I325" s="28"/>
      <c r="J325" s="28"/>
      <c r="K325" s="29"/>
      <c r="L325" s="29"/>
      <c r="M325" s="30">
        <v>0</v>
      </c>
      <c r="N325" s="30">
        <v>0</v>
      </c>
      <c r="O325" s="31"/>
    </row>
    <row r="326" spans="1:15" ht="20.25" customHeight="1" x14ac:dyDescent="0.2">
      <c r="A326" s="16">
        <v>325</v>
      </c>
      <c r="B326" s="34" t="s">
        <v>960</v>
      </c>
      <c r="C326" s="35"/>
      <c r="D326" s="35"/>
      <c r="E326" s="36"/>
      <c r="F326" s="16"/>
      <c r="G326" s="16"/>
      <c r="H326" s="16"/>
      <c r="I326" s="16"/>
      <c r="J326" s="16"/>
      <c r="K326" s="37">
        <v>25</v>
      </c>
      <c r="L326" s="37">
        <v>15</v>
      </c>
      <c r="M326" s="38">
        <f>SUM(M327:M329)</f>
        <v>141058439.38693035</v>
      </c>
      <c r="N326" s="38">
        <f>SUM(N327:N329)</f>
        <v>58836416</v>
      </c>
      <c r="O326" s="39">
        <v>164615351.68095976</v>
      </c>
    </row>
    <row r="327" spans="1:15" x14ac:dyDescent="0.2">
      <c r="A327" s="16"/>
      <c r="B327" s="40" t="s">
        <v>19</v>
      </c>
      <c r="C327" s="35">
        <v>4003378</v>
      </c>
      <c r="D327" s="35" t="s">
        <v>961</v>
      </c>
      <c r="E327" s="36">
        <v>325</v>
      </c>
      <c r="F327" s="16"/>
      <c r="G327" s="16" t="s">
        <v>962</v>
      </c>
      <c r="H327" s="16" t="s">
        <v>58</v>
      </c>
      <c r="I327" s="16"/>
      <c r="J327" s="16" t="s">
        <v>963</v>
      </c>
      <c r="K327" s="41"/>
      <c r="L327" s="41"/>
      <c r="M327" s="30">
        <v>32974339.038710825</v>
      </c>
      <c r="N327" s="30">
        <v>2233616</v>
      </c>
      <c r="O327" s="31">
        <v>40558437.017614312</v>
      </c>
    </row>
    <row r="328" spans="1:15" s="32" customFormat="1" ht="25.5" x14ac:dyDescent="0.25">
      <c r="A328" s="37"/>
      <c r="B328" s="40" t="s">
        <v>964</v>
      </c>
      <c r="C328" s="35">
        <v>0</v>
      </c>
      <c r="D328" s="36">
        <v>0</v>
      </c>
      <c r="E328" s="36">
        <v>0</v>
      </c>
      <c r="F328" s="16">
        <f>+F326</f>
        <v>0</v>
      </c>
      <c r="G328" s="16" t="s">
        <v>965</v>
      </c>
      <c r="H328" s="16" t="s">
        <v>117</v>
      </c>
      <c r="I328" s="16"/>
      <c r="J328" s="16"/>
      <c r="K328" s="41"/>
      <c r="L328" s="41"/>
      <c r="M328" s="30">
        <v>7993357.9035660727</v>
      </c>
      <c r="N328" s="30">
        <v>3726000</v>
      </c>
      <c r="O328" s="31">
        <v>8952560.8519940022</v>
      </c>
    </row>
    <row r="329" spans="1:15" s="32" customFormat="1" ht="12.75" x14ac:dyDescent="0.25">
      <c r="A329" s="37"/>
      <c r="B329" s="40" t="s">
        <v>966</v>
      </c>
      <c r="C329" s="35">
        <v>0</v>
      </c>
      <c r="D329" s="36">
        <v>0</v>
      </c>
      <c r="E329" s="36">
        <v>0</v>
      </c>
      <c r="F329" s="16"/>
      <c r="G329" s="16">
        <v>3196</v>
      </c>
      <c r="H329" s="16" t="s">
        <v>651</v>
      </c>
      <c r="I329" s="16"/>
      <c r="J329" s="16"/>
      <c r="K329" s="41"/>
      <c r="L329" s="41"/>
      <c r="M329" s="30">
        <v>100090742.44465344</v>
      </c>
      <c r="N329" s="30">
        <v>52876800</v>
      </c>
      <c r="O329" s="31">
        <v>115104353.81135145</v>
      </c>
    </row>
    <row r="330" spans="1:15" x14ac:dyDescent="0.2">
      <c r="A330" s="16"/>
      <c r="B330" s="40"/>
      <c r="C330" s="35"/>
      <c r="D330" s="35"/>
      <c r="E330" s="36"/>
      <c r="F330" s="16"/>
      <c r="G330" s="16"/>
      <c r="H330" s="16"/>
      <c r="I330" s="16"/>
      <c r="J330" s="16"/>
      <c r="K330" s="41"/>
      <c r="L330" s="41"/>
      <c r="M330" s="30">
        <v>0</v>
      </c>
      <c r="N330" s="30">
        <v>0</v>
      </c>
      <c r="O330" s="31"/>
    </row>
    <row r="331" spans="1:15" x14ac:dyDescent="0.2">
      <c r="A331" s="16">
        <v>326</v>
      </c>
      <c r="B331" s="34" t="s">
        <v>967</v>
      </c>
      <c r="C331" s="35"/>
      <c r="D331" s="35"/>
      <c r="E331" s="36"/>
      <c r="F331" s="16"/>
      <c r="G331" s="16"/>
      <c r="H331" s="16"/>
      <c r="I331" s="16"/>
      <c r="J331" s="16"/>
      <c r="K331" s="37">
        <v>25</v>
      </c>
      <c r="L331" s="37">
        <v>15</v>
      </c>
      <c r="M331" s="38">
        <f>SUM(M332:M334)</f>
        <v>141058439.38693035</v>
      </c>
      <c r="N331" s="38">
        <f>SUM(N332:N334)</f>
        <v>58836416</v>
      </c>
      <c r="O331" s="39">
        <v>161852430.14472717</v>
      </c>
    </row>
    <row r="332" spans="1:15" x14ac:dyDescent="0.2">
      <c r="A332" s="16"/>
      <c r="B332" s="40" t="s">
        <v>19</v>
      </c>
      <c r="C332" s="35">
        <v>4003378</v>
      </c>
      <c r="D332" s="35" t="s">
        <v>961</v>
      </c>
      <c r="E332" s="36">
        <v>326</v>
      </c>
      <c r="F332" s="16" t="s">
        <v>962</v>
      </c>
      <c r="G332" s="16"/>
      <c r="H332" s="16" t="s">
        <v>58</v>
      </c>
      <c r="I332" s="16"/>
      <c r="J332" s="16" t="s">
        <v>963</v>
      </c>
      <c r="K332" s="41"/>
      <c r="L332" s="41"/>
      <c r="M332" s="30">
        <v>32974339.038710825</v>
      </c>
      <c r="N332" s="30">
        <v>2233616</v>
      </c>
      <c r="O332" s="31">
        <v>40558437.017614312</v>
      </c>
    </row>
    <row r="333" spans="1:15" s="32" customFormat="1" ht="12.75" x14ac:dyDescent="0.25">
      <c r="A333" s="37"/>
      <c r="B333" s="40" t="s">
        <v>968</v>
      </c>
      <c r="C333" s="35">
        <v>0</v>
      </c>
      <c r="D333" s="36">
        <v>0</v>
      </c>
      <c r="E333" s="36">
        <v>0</v>
      </c>
      <c r="F333" s="50"/>
      <c r="G333" s="16">
        <v>3196</v>
      </c>
      <c r="H333" s="16" t="s">
        <v>651</v>
      </c>
      <c r="I333" s="50" t="s">
        <v>969</v>
      </c>
      <c r="J333" s="16"/>
      <c r="K333" s="41"/>
      <c r="L333" s="41"/>
      <c r="M333" s="30">
        <v>7993357.9035660727</v>
      </c>
      <c r="N333" s="30">
        <v>3726000</v>
      </c>
      <c r="O333" s="31">
        <v>9192361.589100983</v>
      </c>
    </row>
    <row r="334" spans="1:15" s="32" customFormat="1" ht="12.75" x14ac:dyDescent="0.25">
      <c r="A334" s="37"/>
      <c r="B334" s="40" t="s">
        <v>970</v>
      </c>
      <c r="C334" s="35">
        <v>0</v>
      </c>
      <c r="D334" s="36">
        <v>0</v>
      </c>
      <c r="E334" s="36">
        <v>0</v>
      </c>
      <c r="F334" s="16" t="s">
        <v>971</v>
      </c>
      <c r="G334" s="16" t="s">
        <v>972</v>
      </c>
      <c r="H334" s="16" t="s">
        <v>117</v>
      </c>
      <c r="I334" s="16"/>
      <c r="J334" s="16"/>
      <c r="K334" s="41"/>
      <c r="L334" s="41"/>
      <c r="M334" s="30">
        <v>100090742.44465344</v>
      </c>
      <c r="N334" s="30">
        <v>52876800</v>
      </c>
      <c r="O334" s="31">
        <v>112101631.53801186</v>
      </c>
    </row>
    <row r="335" spans="1:15" x14ac:dyDescent="0.2">
      <c r="A335" s="16"/>
      <c r="B335" s="40"/>
      <c r="C335" s="35"/>
      <c r="D335" s="35"/>
      <c r="E335" s="36"/>
      <c r="F335" s="16"/>
      <c r="G335" s="16"/>
      <c r="H335" s="16"/>
      <c r="I335" s="16"/>
      <c r="J335" s="16"/>
      <c r="K335" s="41"/>
      <c r="L335" s="41"/>
      <c r="M335" s="30">
        <v>0</v>
      </c>
      <c r="N335" s="30">
        <v>0</v>
      </c>
      <c r="O335" s="31"/>
    </row>
    <row r="336" spans="1:15" x14ac:dyDescent="0.2">
      <c r="A336" s="16">
        <v>327</v>
      </c>
      <c r="B336" s="34" t="s">
        <v>973</v>
      </c>
      <c r="C336" s="35"/>
      <c r="D336" s="35"/>
      <c r="E336" s="36"/>
      <c r="F336" s="16"/>
      <c r="G336" s="16"/>
      <c r="H336" s="16"/>
      <c r="I336" s="16"/>
      <c r="J336" s="16"/>
      <c r="K336" s="37">
        <v>25</v>
      </c>
      <c r="L336" s="37">
        <v>15</v>
      </c>
      <c r="M336" s="38">
        <f>SUM(M337:M339)</f>
        <v>141058439.38693035</v>
      </c>
      <c r="N336" s="38">
        <f>SUM(N337:N339)</f>
        <v>63263376</v>
      </c>
      <c r="O336" s="39">
        <v>161852430.14472717</v>
      </c>
    </row>
    <row r="337" spans="1:15" x14ac:dyDescent="0.2">
      <c r="A337" s="16"/>
      <c r="B337" s="40" t="s">
        <v>19</v>
      </c>
      <c r="C337" s="35">
        <v>0</v>
      </c>
      <c r="D337" s="35" t="s">
        <v>974</v>
      </c>
      <c r="E337" s="36">
        <v>327</v>
      </c>
      <c r="F337" s="16" t="s">
        <v>962</v>
      </c>
      <c r="G337" s="16"/>
      <c r="H337" s="16" t="s">
        <v>58</v>
      </c>
      <c r="I337" s="16"/>
      <c r="J337" s="16"/>
      <c r="K337" s="41"/>
      <c r="L337" s="41"/>
      <c r="M337" s="30">
        <v>32974339.038710825</v>
      </c>
      <c r="N337" s="30">
        <v>6660576</v>
      </c>
      <c r="O337" s="31">
        <v>40558437.017614312</v>
      </c>
    </row>
    <row r="338" spans="1:15" x14ac:dyDescent="0.2">
      <c r="A338" s="16"/>
      <c r="B338" s="40" t="s">
        <v>975</v>
      </c>
      <c r="C338" s="35">
        <v>0</v>
      </c>
      <c r="D338" s="35">
        <v>0</v>
      </c>
      <c r="E338" s="36">
        <v>0</v>
      </c>
      <c r="F338" s="16"/>
      <c r="G338" s="16">
        <v>3196</v>
      </c>
      <c r="H338" s="16" t="s">
        <v>976</v>
      </c>
      <c r="I338" s="16" t="s">
        <v>977</v>
      </c>
      <c r="J338" s="16"/>
      <c r="K338" s="41"/>
      <c r="L338" s="41"/>
      <c r="M338" s="30">
        <v>7993357.9035660727</v>
      </c>
      <c r="N338" s="30">
        <v>3726000</v>
      </c>
      <c r="O338" s="31">
        <v>9192361.589100983</v>
      </c>
    </row>
    <row r="339" spans="1:15" x14ac:dyDescent="0.2">
      <c r="A339" s="16"/>
      <c r="B339" s="40" t="s">
        <v>978</v>
      </c>
      <c r="C339" s="35">
        <v>0</v>
      </c>
      <c r="D339" s="35">
        <v>0</v>
      </c>
      <c r="E339" s="36">
        <v>0</v>
      </c>
      <c r="F339" s="16" t="s">
        <v>962</v>
      </c>
      <c r="G339" s="16" t="s">
        <v>979</v>
      </c>
      <c r="H339" s="16" t="s">
        <v>117</v>
      </c>
      <c r="I339" s="16"/>
      <c r="J339" s="16"/>
      <c r="K339" s="41"/>
      <c r="L339" s="41"/>
      <c r="M339" s="30">
        <v>100090742.44465344</v>
      </c>
      <c r="N339" s="30">
        <v>52876800</v>
      </c>
      <c r="O339" s="31">
        <v>112101631.53801186</v>
      </c>
    </row>
    <row r="340" spans="1:15" x14ac:dyDescent="0.2">
      <c r="A340" s="16">
        <v>328</v>
      </c>
      <c r="B340" s="34" t="s">
        <v>980</v>
      </c>
      <c r="C340" s="35"/>
      <c r="D340" s="35"/>
      <c r="E340" s="36"/>
      <c r="F340" s="16"/>
      <c r="G340" s="16"/>
      <c r="H340" s="16"/>
      <c r="I340" s="16"/>
      <c r="J340" s="16"/>
      <c r="K340" s="37">
        <v>25</v>
      </c>
      <c r="L340" s="37">
        <v>13</v>
      </c>
      <c r="M340" s="38">
        <f>SUM(M341:M343)</f>
        <v>89571431.956553042</v>
      </c>
      <c r="N340" s="38">
        <f>SUM(N341:N343)</f>
        <v>31258816</v>
      </c>
      <c r="O340" s="39">
        <v>103947181.0855976</v>
      </c>
    </row>
    <row r="341" spans="1:15" x14ac:dyDescent="0.2">
      <c r="A341" s="16"/>
      <c r="B341" s="40" t="s">
        <v>19</v>
      </c>
      <c r="C341" s="35">
        <v>4000351</v>
      </c>
      <c r="D341" s="35" t="s">
        <v>981</v>
      </c>
      <c r="E341" s="36">
        <v>328</v>
      </c>
      <c r="F341" s="16" t="s">
        <v>962</v>
      </c>
      <c r="G341" s="16"/>
      <c r="H341" s="16" t="s">
        <v>58</v>
      </c>
      <c r="I341" s="16"/>
      <c r="J341" s="16" t="s">
        <v>963</v>
      </c>
      <c r="K341" s="41"/>
      <c r="L341" s="41"/>
      <c r="M341" s="30">
        <v>32974339.038710825</v>
      </c>
      <c r="N341" s="30">
        <v>2233616</v>
      </c>
      <c r="O341" s="31">
        <v>40558437.017614312</v>
      </c>
    </row>
    <row r="342" spans="1:15" x14ac:dyDescent="0.2">
      <c r="A342" s="16"/>
      <c r="B342" s="40" t="s">
        <v>982</v>
      </c>
      <c r="C342" s="35">
        <v>0</v>
      </c>
      <c r="D342" s="35">
        <v>0</v>
      </c>
      <c r="E342" s="36">
        <v>0</v>
      </c>
      <c r="F342" s="16">
        <f>+F340</f>
        <v>0</v>
      </c>
      <c r="G342" s="16" t="s">
        <v>983</v>
      </c>
      <c r="H342" s="16" t="s">
        <v>651</v>
      </c>
      <c r="I342" s="16"/>
      <c r="J342" s="16"/>
      <c r="K342" s="41"/>
      <c r="L342" s="41"/>
      <c r="M342" s="30">
        <v>7993357.9035660727</v>
      </c>
      <c r="N342" s="30">
        <v>3726000</v>
      </c>
      <c r="O342" s="31">
        <v>8952560.8519940022</v>
      </c>
    </row>
    <row r="343" spans="1:15" x14ac:dyDescent="0.2">
      <c r="A343" s="16"/>
      <c r="B343" s="40" t="s">
        <v>984</v>
      </c>
      <c r="C343" s="35">
        <v>0</v>
      </c>
      <c r="D343" s="35">
        <v>0</v>
      </c>
      <c r="E343" s="36">
        <v>0</v>
      </c>
      <c r="F343" s="16"/>
      <c r="G343" s="16" t="s">
        <v>985</v>
      </c>
      <c r="H343" s="16" t="s">
        <v>58</v>
      </c>
      <c r="I343" s="16"/>
      <c r="J343" s="16"/>
      <c r="K343" s="41"/>
      <c r="L343" s="41"/>
      <c r="M343" s="30">
        <v>48603735.014276154</v>
      </c>
      <c r="N343" s="30">
        <v>25299200</v>
      </c>
      <c r="O343" s="31">
        <v>54436183.215989299</v>
      </c>
    </row>
    <row r="344" spans="1:15" x14ac:dyDescent="0.2">
      <c r="A344" s="16"/>
      <c r="B344" s="40"/>
      <c r="C344" s="35"/>
      <c r="D344" s="35"/>
      <c r="E344" s="36"/>
      <c r="F344" s="16"/>
      <c r="G344" s="16"/>
      <c r="H344" s="16"/>
      <c r="I344" s="16"/>
      <c r="J344" s="16"/>
      <c r="K344" s="41"/>
      <c r="L344" s="41"/>
      <c r="M344" s="30">
        <v>0</v>
      </c>
      <c r="N344" s="30">
        <v>0</v>
      </c>
      <c r="O344" s="31"/>
    </row>
    <row r="345" spans="1:15" ht="25.5" x14ac:dyDescent="0.2">
      <c r="A345" s="16">
        <v>341</v>
      </c>
      <c r="B345" s="40" t="s">
        <v>986</v>
      </c>
      <c r="C345" s="35">
        <v>4000684</v>
      </c>
      <c r="D345" s="35" t="s">
        <v>987</v>
      </c>
      <c r="E345" s="36">
        <v>341</v>
      </c>
      <c r="F345" s="16" t="s">
        <v>624</v>
      </c>
      <c r="G345" s="16" t="s">
        <v>988</v>
      </c>
      <c r="H345" s="16" t="s">
        <v>164</v>
      </c>
      <c r="I345" s="16"/>
      <c r="J345" s="16" t="s">
        <v>625</v>
      </c>
      <c r="K345" s="41"/>
      <c r="L345" s="41"/>
      <c r="M345" s="38">
        <v>64873629.362275384</v>
      </c>
      <c r="N345" s="38">
        <v>3511552</v>
      </c>
      <c r="O345" s="31">
        <v>57324204</v>
      </c>
    </row>
    <row r="346" spans="1:15" ht="25.5" x14ac:dyDescent="0.2">
      <c r="A346" s="16">
        <v>342</v>
      </c>
      <c r="B346" s="40" t="s">
        <v>989</v>
      </c>
      <c r="C346" s="35">
        <v>4000159</v>
      </c>
      <c r="D346" s="35" t="s">
        <v>990</v>
      </c>
      <c r="E346" s="36">
        <v>342</v>
      </c>
      <c r="F346" s="16"/>
      <c r="G346" s="16" t="s">
        <v>991</v>
      </c>
      <c r="H346" s="16" t="s">
        <v>164</v>
      </c>
      <c r="I346" s="16"/>
      <c r="J346" s="16" t="s">
        <v>625</v>
      </c>
      <c r="K346" s="41"/>
      <c r="L346" s="41"/>
      <c r="M346" s="38">
        <v>64873629.362275384</v>
      </c>
      <c r="N346" s="38">
        <v>25200000</v>
      </c>
      <c r="O346" s="31">
        <v>57324204</v>
      </c>
    </row>
    <row r="347" spans="1:15" x14ac:dyDescent="0.2">
      <c r="A347" s="16">
        <v>344</v>
      </c>
      <c r="B347" s="40" t="s">
        <v>992</v>
      </c>
      <c r="C347" s="35">
        <v>4003213</v>
      </c>
      <c r="D347" s="35" t="s">
        <v>993</v>
      </c>
      <c r="E347" s="36">
        <v>344</v>
      </c>
      <c r="F347" s="16" t="s">
        <v>994</v>
      </c>
      <c r="G347" s="16"/>
      <c r="H347" s="16" t="s">
        <v>632</v>
      </c>
      <c r="I347" s="16"/>
      <c r="J347" s="16" t="s">
        <v>633</v>
      </c>
      <c r="K347" s="41"/>
      <c r="L347" s="41"/>
      <c r="M347" s="38">
        <v>112096225.40223166</v>
      </c>
      <c r="N347" s="38">
        <v>7536375</v>
      </c>
      <c r="O347" s="31">
        <v>125547772.45049948</v>
      </c>
    </row>
    <row r="348" spans="1:15" x14ac:dyDescent="0.2">
      <c r="A348" s="16">
        <v>345</v>
      </c>
      <c r="B348" s="40" t="s">
        <v>995</v>
      </c>
      <c r="C348" s="35">
        <v>4003214</v>
      </c>
      <c r="D348" s="35" t="s">
        <v>996</v>
      </c>
      <c r="E348" s="36">
        <v>345</v>
      </c>
      <c r="F348" s="16" t="s">
        <v>994</v>
      </c>
      <c r="G348" s="16"/>
      <c r="H348" s="16" t="s">
        <v>632</v>
      </c>
      <c r="I348" s="16"/>
      <c r="J348" s="16" t="s">
        <v>633</v>
      </c>
      <c r="K348" s="41"/>
      <c r="L348" s="41"/>
      <c r="M348" s="38">
        <v>112096225.40223166</v>
      </c>
      <c r="N348" s="38">
        <v>7536375</v>
      </c>
      <c r="O348" s="31">
        <v>125547772.45049948</v>
      </c>
    </row>
    <row r="349" spans="1:15" s="32" customFormat="1" ht="12.75" x14ac:dyDescent="0.25">
      <c r="A349" s="37">
        <v>347</v>
      </c>
      <c r="B349" s="40" t="s">
        <v>997</v>
      </c>
      <c r="C349" s="35">
        <v>4002655</v>
      </c>
      <c r="D349" s="36" t="s">
        <v>998</v>
      </c>
      <c r="E349" s="36">
        <v>347</v>
      </c>
      <c r="F349" s="16" t="s">
        <v>994</v>
      </c>
      <c r="G349" s="16"/>
      <c r="H349" s="16" t="s">
        <v>999</v>
      </c>
      <c r="I349" s="16"/>
      <c r="J349" s="16" t="s">
        <v>1000</v>
      </c>
      <c r="K349" s="41"/>
      <c r="L349" s="41"/>
      <c r="M349" s="38">
        <v>237869974.32834306</v>
      </c>
      <c r="N349" s="38">
        <v>103488000</v>
      </c>
      <c r="O349" s="31">
        <v>266414371.24774426</v>
      </c>
    </row>
    <row r="350" spans="1:15" s="32" customFormat="1" ht="12.75" x14ac:dyDescent="0.25">
      <c r="A350" s="37">
        <v>348</v>
      </c>
      <c r="B350" s="40" t="s">
        <v>1001</v>
      </c>
      <c r="C350" s="35">
        <v>4002792</v>
      </c>
      <c r="D350" s="36" t="s">
        <v>1002</v>
      </c>
      <c r="E350" s="36">
        <v>348</v>
      </c>
      <c r="F350" s="16" t="s">
        <v>994</v>
      </c>
      <c r="G350" s="16"/>
      <c r="H350" s="16" t="s">
        <v>474</v>
      </c>
      <c r="I350" s="16"/>
      <c r="J350" s="16" t="s">
        <v>1003</v>
      </c>
      <c r="K350" s="41"/>
      <c r="L350" s="41"/>
      <c r="M350" s="38">
        <v>64873629.362275384</v>
      </c>
      <c r="N350" s="38">
        <v>22175999.999999996</v>
      </c>
      <c r="O350" s="31">
        <v>57324204</v>
      </c>
    </row>
    <row r="351" spans="1:15" s="32" customFormat="1" ht="25.5" x14ac:dyDescent="0.25">
      <c r="A351" s="37">
        <v>360</v>
      </c>
      <c r="B351" s="40" t="s">
        <v>1004</v>
      </c>
      <c r="C351" s="35">
        <v>4003690</v>
      </c>
      <c r="D351" s="36" t="s">
        <v>1005</v>
      </c>
      <c r="E351" s="36">
        <v>360</v>
      </c>
      <c r="F351" s="16" t="s">
        <v>1006</v>
      </c>
      <c r="G351" s="16">
        <v>114419</v>
      </c>
      <c r="H351" s="16" t="s">
        <v>117</v>
      </c>
      <c r="I351" s="16"/>
      <c r="J351" s="16" t="s">
        <v>1007</v>
      </c>
      <c r="K351" s="41"/>
      <c r="L351" s="41"/>
      <c r="M351" s="38">
        <v>132526012.51556821</v>
      </c>
      <c r="N351" s="38">
        <v>56627340</v>
      </c>
      <c r="O351" s="31">
        <v>146782692</v>
      </c>
    </row>
    <row r="352" spans="1:15" s="32" customFormat="1" ht="25.5" x14ac:dyDescent="0.25">
      <c r="A352" s="37">
        <v>361</v>
      </c>
      <c r="B352" s="40" t="s">
        <v>1008</v>
      </c>
      <c r="C352" s="35">
        <v>4003691</v>
      </c>
      <c r="D352" s="36" t="s">
        <v>1009</v>
      </c>
      <c r="E352" s="36">
        <v>361</v>
      </c>
      <c r="F352" s="16" t="s">
        <v>1006</v>
      </c>
      <c r="G352" s="16">
        <v>114418</v>
      </c>
      <c r="H352" s="16" t="s">
        <v>117</v>
      </c>
      <c r="I352" s="16"/>
      <c r="J352" s="16" t="s">
        <v>1007</v>
      </c>
      <c r="K352" s="41"/>
      <c r="L352" s="41"/>
      <c r="M352" s="38">
        <v>132526012.51556821</v>
      </c>
      <c r="N352" s="38">
        <v>56627340</v>
      </c>
      <c r="O352" s="31">
        <v>146782692</v>
      </c>
    </row>
    <row r="353" spans="1:243" s="32" customFormat="1" ht="25.5" x14ac:dyDescent="0.25">
      <c r="A353" s="37">
        <v>368</v>
      </c>
      <c r="B353" s="40" t="s">
        <v>1010</v>
      </c>
      <c r="C353" s="35">
        <v>4000527</v>
      </c>
      <c r="D353" s="36" t="s">
        <v>1011</v>
      </c>
      <c r="E353" s="36">
        <v>368</v>
      </c>
      <c r="F353" s="16" t="s">
        <v>1012</v>
      </c>
      <c r="G353" s="16" t="s">
        <v>1013</v>
      </c>
      <c r="H353" s="16" t="s">
        <v>140</v>
      </c>
      <c r="I353" s="16"/>
      <c r="J353" s="16" t="s">
        <v>1014</v>
      </c>
      <c r="K353" s="41"/>
      <c r="L353" s="41"/>
      <c r="M353" s="38">
        <v>17569941.285616245</v>
      </c>
      <c r="N353" s="38">
        <v>1196407.1040000001</v>
      </c>
      <c r="O353" s="31">
        <v>15830808</v>
      </c>
    </row>
    <row r="354" spans="1:243" ht="25.5" x14ac:dyDescent="0.2">
      <c r="A354" s="16">
        <v>369</v>
      </c>
      <c r="B354" s="40" t="s">
        <v>1015</v>
      </c>
      <c r="C354" s="35">
        <v>4003211</v>
      </c>
      <c r="D354" s="35" t="s">
        <v>1016</v>
      </c>
      <c r="E354" s="36">
        <v>369</v>
      </c>
      <c r="F354" s="16"/>
      <c r="G354" s="50" t="s">
        <v>637</v>
      </c>
      <c r="H354" s="16" t="s">
        <v>140</v>
      </c>
      <c r="I354" s="16"/>
      <c r="J354" s="16" t="s">
        <v>1017</v>
      </c>
      <c r="K354" s="41"/>
      <c r="L354" s="41"/>
      <c r="M354" s="38">
        <v>99041694.668259501</v>
      </c>
      <c r="N354" s="38">
        <v>3768187.5</v>
      </c>
      <c r="O354" s="31">
        <v>25769160</v>
      </c>
    </row>
    <row r="355" spans="1:243" s="32" customFormat="1" ht="25.5" x14ac:dyDescent="0.25">
      <c r="A355" s="37">
        <v>370</v>
      </c>
      <c r="B355" s="40" t="s">
        <v>1018</v>
      </c>
      <c r="C355" s="35">
        <v>4000506</v>
      </c>
      <c r="D355" s="36" t="s">
        <v>1011</v>
      </c>
      <c r="E355" s="36">
        <v>370</v>
      </c>
      <c r="F355" s="16"/>
      <c r="G355" s="16">
        <v>3152625</v>
      </c>
      <c r="H355" s="16" t="s">
        <v>164</v>
      </c>
      <c r="I355" s="16"/>
      <c r="J355" s="16" t="s">
        <v>1014</v>
      </c>
      <c r="K355" s="41"/>
      <c r="L355" s="41"/>
      <c r="M355" s="38">
        <v>17569941.285616245</v>
      </c>
      <c r="N355" s="38">
        <v>1196407.1040000001</v>
      </c>
      <c r="O355" s="31">
        <v>15830808</v>
      </c>
    </row>
    <row r="356" spans="1:243" ht="25.5" x14ac:dyDescent="0.2">
      <c r="A356" s="16">
        <v>371</v>
      </c>
      <c r="B356" s="40" t="s">
        <v>1019</v>
      </c>
      <c r="C356" s="35">
        <v>4003212</v>
      </c>
      <c r="D356" s="35" t="s">
        <v>1020</v>
      </c>
      <c r="E356" s="36">
        <v>371</v>
      </c>
      <c r="F356" s="16"/>
      <c r="G356" s="50" t="s">
        <v>637</v>
      </c>
      <c r="H356" s="16" t="s">
        <v>140</v>
      </c>
      <c r="I356" s="16"/>
      <c r="J356" s="16" t="s">
        <v>1014</v>
      </c>
      <c r="K356" s="41"/>
      <c r="L356" s="41"/>
      <c r="M356" s="38">
        <v>99041694.668259501</v>
      </c>
      <c r="N356" s="38">
        <v>3768187.5</v>
      </c>
      <c r="O356" s="31">
        <v>25769160</v>
      </c>
    </row>
    <row r="357" spans="1:243" x14ac:dyDescent="0.2">
      <c r="A357" s="16">
        <v>372</v>
      </c>
      <c r="B357" s="40" t="s">
        <v>1021</v>
      </c>
      <c r="C357" s="35">
        <v>4002817</v>
      </c>
      <c r="D357" s="35" t="s">
        <v>1022</v>
      </c>
      <c r="E357" s="36">
        <v>372</v>
      </c>
      <c r="F357" s="16"/>
      <c r="G357" s="16" t="s">
        <v>1023</v>
      </c>
      <c r="H357" s="16" t="s">
        <v>117</v>
      </c>
      <c r="I357" s="16" t="s">
        <v>1024</v>
      </c>
      <c r="J357" s="16" t="s">
        <v>1025</v>
      </c>
      <c r="K357" s="41"/>
      <c r="L357" s="41"/>
      <c r="M357" s="38">
        <v>15812947.157054622</v>
      </c>
      <c r="N357" s="38">
        <v>1087210.3840000001</v>
      </c>
      <c r="O357" s="31">
        <v>11132688</v>
      </c>
    </row>
    <row r="358" spans="1:243" x14ac:dyDescent="0.2">
      <c r="A358" s="16">
        <v>373</v>
      </c>
      <c r="B358" s="40" t="s">
        <v>1026</v>
      </c>
      <c r="C358" s="35">
        <v>4003223</v>
      </c>
      <c r="D358" s="35" t="s">
        <v>1027</v>
      </c>
      <c r="E358" s="36">
        <v>373</v>
      </c>
      <c r="F358" s="16"/>
      <c r="G358" s="16"/>
      <c r="H358" s="16" t="s">
        <v>58</v>
      </c>
      <c r="I358" s="16"/>
      <c r="J358" s="16" t="s">
        <v>1028</v>
      </c>
      <c r="K358" s="41"/>
      <c r="L358" s="41"/>
      <c r="M358" s="38">
        <v>70279765.14246498</v>
      </c>
      <c r="N358" s="38">
        <v>4725000</v>
      </c>
      <c r="O358" s="31">
        <v>78713336.959560782</v>
      </c>
    </row>
    <row r="359" spans="1:243" x14ac:dyDescent="0.2">
      <c r="A359" s="16">
        <v>543</v>
      </c>
      <c r="B359" s="40" t="s">
        <v>1029</v>
      </c>
      <c r="C359" s="35">
        <v>4003352</v>
      </c>
      <c r="D359" s="35" t="s">
        <v>1030</v>
      </c>
      <c r="E359" s="36">
        <v>543</v>
      </c>
      <c r="F359" s="16"/>
      <c r="G359" s="16"/>
      <c r="H359" s="16" t="s">
        <v>58</v>
      </c>
      <c r="I359" s="16"/>
      <c r="J359" s="16" t="s">
        <v>1031</v>
      </c>
      <c r="K359" s="41"/>
      <c r="L359" s="41"/>
      <c r="M359" s="38">
        <v>236518440.38329563</v>
      </c>
      <c r="N359" s="38">
        <v>110250000</v>
      </c>
      <c r="O359" s="31">
        <v>264900653.22929111</v>
      </c>
    </row>
    <row r="360" spans="1:243" ht="25.5" x14ac:dyDescent="0.2">
      <c r="A360" s="16">
        <v>544</v>
      </c>
      <c r="B360" s="40" t="s">
        <v>1032</v>
      </c>
      <c r="C360" s="35">
        <v>4002934</v>
      </c>
      <c r="D360" s="35" t="s">
        <v>1033</v>
      </c>
      <c r="E360" s="36">
        <v>544</v>
      </c>
      <c r="F360" s="16"/>
      <c r="G360" s="16"/>
      <c r="H360" s="16" t="s">
        <v>1034</v>
      </c>
      <c r="I360" s="16"/>
      <c r="J360" s="16" t="s">
        <v>1035</v>
      </c>
      <c r="K360" s="41"/>
      <c r="L360" s="41"/>
      <c r="M360" s="38">
        <v>2986890.018554762</v>
      </c>
      <c r="N360" s="38">
        <v>428400</v>
      </c>
      <c r="O360" s="31">
        <v>2681784</v>
      </c>
    </row>
    <row r="361" spans="1:243" x14ac:dyDescent="0.2">
      <c r="A361" s="16">
        <v>545</v>
      </c>
      <c r="B361" s="40" t="s">
        <v>1036</v>
      </c>
      <c r="C361" s="35">
        <v>4001516</v>
      </c>
      <c r="D361" s="35" t="s">
        <v>1037</v>
      </c>
      <c r="E361" s="36">
        <v>545</v>
      </c>
      <c r="F361" s="16"/>
      <c r="G361" s="16">
        <v>3196</v>
      </c>
      <c r="H361" s="16" t="s">
        <v>651</v>
      </c>
      <c r="I361" s="16"/>
      <c r="J361" s="16" t="s">
        <v>1038</v>
      </c>
      <c r="K361" s="41"/>
      <c r="L361" s="41"/>
      <c r="M361" s="38">
        <v>70279765.14246498</v>
      </c>
      <c r="N361" s="38">
        <v>29484000</v>
      </c>
      <c r="O361" s="31">
        <v>78713336.959560782</v>
      </c>
    </row>
    <row r="362" spans="1:243" s="32" customFormat="1" x14ac:dyDescent="0.25">
      <c r="A362" s="37">
        <v>546</v>
      </c>
      <c r="B362" s="40" t="s">
        <v>1039</v>
      </c>
      <c r="C362" s="35">
        <v>4001006</v>
      </c>
      <c r="D362" s="36" t="s">
        <v>1040</v>
      </c>
      <c r="E362" s="36">
        <v>546</v>
      </c>
      <c r="F362" s="16"/>
      <c r="G362" s="16" t="s">
        <v>845</v>
      </c>
      <c r="H362" s="16" t="s">
        <v>117</v>
      </c>
      <c r="I362" s="16">
        <v>546</v>
      </c>
      <c r="J362" s="16" t="s">
        <v>141</v>
      </c>
      <c r="K362" s="41"/>
      <c r="L362" s="41"/>
      <c r="M362" s="38">
        <v>4392485.3214040613</v>
      </c>
      <c r="N362" s="38">
        <v>1272034</v>
      </c>
      <c r="O362" s="31">
        <v>3317244</v>
      </c>
      <c r="IH362" s="33"/>
      <c r="II362" s="33"/>
    </row>
    <row r="363" spans="1:243" x14ac:dyDescent="0.2">
      <c r="A363" s="16">
        <v>547</v>
      </c>
      <c r="B363" s="40" t="s">
        <v>1036</v>
      </c>
      <c r="C363" s="35">
        <v>4003224</v>
      </c>
      <c r="D363" s="35" t="s">
        <v>1041</v>
      </c>
      <c r="E363" s="36">
        <v>547</v>
      </c>
      <c r="F363" s="16" t="s">
        <v>512</v>
      </c>
      <c r="G363" s="16" t="s">
        <v>983</v>
      </c>
      <c r="H363" s="16" t="s">
        <v>838</v>
      </c>
      <c r="I363" s="16"/>
      <c r="J363" s="16" t="s">
        <v>948</v>
      </c>
      <c r="K363" s="41"/>
      <c r="L363" s="41"/>
      <c r="M363" s="38">
        <v>70279765.14246498</v>
      </c>
      <c r="N363" s="38">
        <v>1048875</v>
      </c>
      <c r="O363" s="31">
        <v>78713336.959560782</v>
      </c>
    </row>
    <row r="364" spans="1:243" s="32" customFormat="1" ht="33" customHeight="1" x14ac:dyDescent="0.25">
      <c r="A364" s="37">
        <v>1256</v>
      </c>
      <c r="B364" s="40" t="s">
        <v>1042</v>
      </c>
      <c r="C364" s="35">
        <v>4003506</v>
      </c>
      <c r="D364" s="36" t="s">
        <v>1043</v>
      </c>
      <c r="E364" s="36">
        <v>1256</v>
      </c>
      <c r="F364" s="16" t="s">
        <v>1044</v>
      </c>
      <c r="G364" s="16"/>
      <c r="H364" s="16" t="s">
        <v>58</v>
      </c>
      <c r="I364" s="16"/>
      <c r="J364" s="16" t="s">
        <v>1045</v>
      </c>
      <c r="K364" s="41"/>
      <c r="L364" s="41"/>
      <c r="M364" s="38">
        <v>21083929.542739496</v>
      </c>
      <c r="N364" s="38">
        <v>7837900.0000000009</v>
      </c>
      <c r="O364" s="31">
        <v>23614001.087868236</v>
      </c>
    </row>
    <row r="365" spans="1:243" x14ac:dyDescent="0.2">
      <c r="A365" s="16">
        <v>1257</v>
      </c>
      <c r="B365" s="40" t="s">
        <v>1046</v>
      </c>
      <c r="C365" s="35">
        <v>4000614</v>
      </c>
      <c r="D365" s="35" t="s">
        <v>1047</v>
      </c>
      <c r="E365" s="36">
        <v>1257</v>
      </c>
      <c r="F365" s="16" t="s">
        <v>1048</v>
      </c>
      <c r="G365" s="16" t="s">
        <v>1049</v>
      </c>
      <c r="H365" s="16" t="s">
        <v>117</v>
      </c>
      <c r="I365" s="16"/>
      <c r="J365" s="16" t="s">
        <v>1050</v>
      </c>
      <c r="K365" s="41"/>
      <c r="L365" s="41"/>
      <c r="M365" s="38">
        <v>3513988.2571232496</v>
      </c>
      <c r="N365" s="38">
        <v>1228499.9999999998</v>
      </c>
      <c r="O365" s="31">
        <v>3317244</v>
      </c>
    </row>
    <row r="366" spans="1:243" x14ac:dyDescent="0.2">
      <c r="A366" s="16">
        <v>1258</v>
      </c>
      <c r="B366" s="40" t="s">
        <v>1051</v>
      </c>
      <c r="C366" s="35">
        <v>4003225</v>
      </c>
      <c r="D366" s="35" t="s">
        <v>1052</v>
      </c>
      <c r="E366" s="36">
        <v>1258</v>
      </c>
      <c r="F366" s="16" t="s">
        <v>1048</v>
      </c>
      <c r="G366" s="16" t="s">
        <v>1053</v>
      </c>
      <c r="H366" s="16" t="s">
        <v>1054</v>
      </c>
      <c r="I366" s="16"/>
      <c r="J366" s="16" t="s">
        <v>1055</v>
      </c>
      <c r="K366" s="41"/>
      <c r="L366" s="41"/>
      <c r="M366" s="38">
        <v>70279765.14246498</v>
      </c>
      <c r="N366" s="38">
        <v>4725000</v>
      </c>
      <c r="O366" s="31">
        <v>78713336.959560782</v>
      </c>
    </row>
    <row r="367" spans="1:243" x14ac:dyDescent="0.2">
      <c r="A367" s="16">
        <v>1259</v>
      </c>
      <c r="B367" s="40" t="s">
        <v>1056</v>
      </c>
      <c r="C367" s="35">
        <v>4003226</v>
      </c>
      <c r="D367" s="35" t="s">
        <v>1057</v>
      </c>
      <c r="E367" s="36">
        <v>1259</v>
      </c>
      <c r="F367" s="16"/>
      <c r="G367" s="16" t="s">
        <v>1053</v>
      </c>
      <c r="H367" s="16" t="s">
        <v>1054</v>
      </c>
      <c r="I367" s="16"/>
      <c r="J367" s="16" t="s">
        <v>1058</v>
      </c>
      <c r="K367" s="41"/>
      <c r="L367" s="41"/>
      <c r="M367" s="38">
        <v>70279765.14246498</v>
      </c>
      <c r="N367" s="38">
        <v>4725000</v>
      </c>
      <c r="O367" s="31">
        <v>78713336.959560782</v>
      </c>
    </row>
    <row r="368" spans="1:243" s="32" customFormat="1" x14ac:dyDescent="0.25">
      <c r="A368" s="37">
        <v>1260</v>
      </c>
      <c r="B368" s="40" t="s">
        <v>1059</v>
      </c>
      <c r="C368" s="35">
        <v>4000497</v>
      </c>
      <c r="D368" s="36" t="s">
        <v>1060</v>
      </c>
      <c r="E368" s="36">
        <v>1260</v>
      </c>
      <c r="F368" s="16"/>
      <c r="G368" s="16" t="s">
        <v>1061</v>
      </c>
      <c r="H368" s="16" t="s">
        <v>117</v>
      </c>
      <c r="I368" s="16"/>
      <c r="J368" s="16" t="s">
        <v>1062</v>
      </c>
      <c r="K368" s="41"/>
      <c r="L368" s="41"/>
      <c r="M368" s="38">
        <v>8082172.9913834734</v>
      </c>
      <c r="N368" s="38">
        <v>154000</v>
      </c>
      <c r="O368" s="31">
        <v>5931912</v>
      </c>
      <c r="IH368" s="33"/>
      <c r="II368" s="33"/>
    </row>
    <row r="369" spans="1:243" x14ac:dyDescent="0.2">
      <c r="A369" s="16"/>
      <c r="B369" s="40"/>
      <c r="C369" s="35"/>
      <c r="D369" s="35"/>
      <c r="E369" s="36"/>
      <c r="F369" s="16"/>
      <c r="G369" s="16"/>
      <c r="H369" s="16"/>
      <c r="I369" s="16"/>
      <c r="J369" s="16"/>
      <c r="K369" s="41"/>
      <c r="L369" s="41"/>
      <c r="M369" s="30">
        <v>0</v>
      </c>
      <c r="N369" s="30">
        <v>0</v>
      </c>
      <c r="O369" s="31"/>
    </row>
    <row r="370" spans="1:243" x14ac:dyDescent="0.2">
      <c r="A370" s="16">
        <v>561</v>
      </c>
      <c r="B370" s="34" t="s">
        <v>1063</v>
      </c>
      <c r="C370" s="35">
        <v>4003540</v>
      </c>
      <c r="D370" s="35" t="s">
        <v>1064</v>
      </c>
      <c r="E370" s="36">
        <v>561</v>
      </c>
      <c r="F370" s="16"/>
      <c r="G370" s="16"/>
      <c r="H370" s="16" t="s">
        <v>1065</v>
      </c>
      <c r="I370" s="16"/>
      <c r="J370" s="16" t="s">
        <v>1066</v>
      </c>
      <c r="K370" s="37">
        <v>20</v>
      </c>
      <c r="L370" s="37">
        <v>8</v>
      </c>
      <c r="M370" s="38">
        <f>163962000+M371+M372</f>
        <v>201129183.4888036</v>
      </c>
      <c r="N370" s="38">
        <f>57386700+N371+N372</f>
        <v>69939051.599999994</v>
      </c>
      <c r="O370" s="39">
        <v>201646888.93034762</v>
      </c>
    </row>
    <row r="371" spans="1:243" s="32" customFormat="1" ht="25.5" x14ac:dyDescent="0.25">
      <c r="A371" s="24">
        <v>562</v>
      </c>
      <c r="B371" s="25" t="s">
        <v>77</v>
      </c>
      <c r="C371" s="26">
        <v>4002797</v>
      </c>
      <c r="D371" s="27" t="s">
        <v>1067</v>
      </c>
      <c r="E371" s="27">
        <v>562</v>
      </c>
      <c r="F371" s="28"/>
      <c r="G371" s="28" t="s">
        <v>1068</v>
      </c>
      <c r="H371" s="28" t="s">
        <v>117</v>
      </c>
      <c r="I371" s="28"/>
      <c r="J371" s="28" t="s">
        <v>1069</v>
      </c>
      <c r="K371" s="29"/>
      <c r="L371" s="29"/>
      <c r="M371" s="30">
        <v>28317854.086707503</v>
      </c>
      <c r="N371" s="30">
        <v>10047351.6</v>
      </c>
      <c r="O371" s="31">
        <v>28745640</v>
      </c>
      <c r="IH371" s="33"/>
      <c r="II371" s="33"/>
    </row>
    <row r="372" spans="1:243" x14ac:dyDescent="0.2">
      <c r="A372" s="28"/>
      <c r="B372" s="25" t="s">
        <v>1070</v>
      </c>
      <c r="C372" s="26">
        <v>4003091</v>
      </c>
      <c r="D372" s="26" t="s">
        <v>1071</v>
      </c>
      <c r="E372" s="27">
        <v>0</v>
      </c>
      <c r="F372" s="28"/>
      <c r="G372" s="28"/>
      <c r="H372" s="28" t="s">
        <v>1065</v>
      </c>
      <c r="I372" s="28"/>
      <c r="J372" s="28" t="s">
        <v>1072</v>
      </c>
      <c r="K372" s="29"/>
      <c r="L372" s="29"/>
      <c r="M372" s="30">
        <v>8849329.4020960946</v>
      </c>
      <c r="N372" s="30">
        <v>2505000</v>
      </c>
      <c r="O372" s="31">
        <v>9911248.930347627</v>
      </c>
    </row>
    <row r="373" spans="1:243" x14ac:dyDescent="0.2">
      <c r="A373" s="28"/>
      <c r="B373" s="25"/>
      <c r="C373" s="26"/>
      <c r="D373" s="26"/>
      <c r="E373" s="27"/>
      <c r="F373" s="28"/>
      <c r="G373" s="28"/>
      <c r="H373" s="28"/>
      <c r="I373" s="28"/>
      <c r="J373" s="28"/>
      <c r="K373" s="29"/>
      <c r="L373" s="29"/>
      <c r="M373" s="30">
        <v>0</v>
      </c>
      <c r="N373" s="30">
        <v>0</v>
      </c>
      <c r="O373" s="31"/>
    </row>
    <row r="374" spans="1:243" s="32" customFormat="1" ht="30" customHeight="1" x14ac:dyDescent="0.25">
      <c r="A374" s="37">
        <v>581</v>
      </c>
      <c r="B374" s="34" t="s">
        <v>1063</v>
      </c>
      <c r="C374" s="35">
        <v>4004259</v>
      </c>
      <c r="D374" s="36" t="s">
        <v>1073</v>
      </c>
      <c r="E374" s="36"/>
      <c r="F374" s="16" t="s">
        <v>1074</v>
      </c>
      <c r="G374" s="16" t="s">
        <v>1075</v>
      </c>
      <c r="H374" s="16" t="s">
        <v>1065</v>
      </c>
      <c r="I374" s="16"/>
      <c r="J374" s="16" t="s">
        <v>1076</v>
      </c>
      <c r="K374" s="37">
        <v>20</v>
      </c>
      <c r="L374" s="37">
        <v>11</v>
      </c>
      <c r="M374" s="38">
        <f>108293576.4+M375+M376</f>
        <v>142419808.51244694</v>
      </c>
      <c r="N374" s="38">
        <f>64976145.84+N375+N376</f>
        <v>76571145.840000004</v>
      </c>
      <c r="O374" s="39">
        <v>156608658.56331918</v>
      </c>
    </row>
    <row r="375" spans="1:243" x14ac:dyDescent="0.2">
      <c r="A375" s="16"/>
      <c r="B375" s="40" t="s">
        <v>77</v>
      </c>
      <c r="C375" s="35">
        <v>4004259</v>
      </c>
      <c r="D375" s="35" t="s">
        <v>1077</v>
      </c>
      <c r="E375" s="36"/>
      <c r="F375" s="16"/>
      <c r="G375" s="16"/>
      <c r="H375" s="16" t="s">
        <v>117</v>
      </c>
      <c r="I375" s="51"/>
      <c r="J375" s="16" t="s">
        <v>1078</v>
      </c>
      <c r="K375" s="41"/>
      <c r="L375" s="41"/>
      <c r="M375" s="30">
        <v>26000938.752340529</v>
      </c>
      <c r="N375" s="30">
        <v>9090000</v>
      </c>
      <c r="O375" s="31">
        <v>34518330</v>
      </c>
    </row>
    <row r="376" spans="1:243" x14ac:dyDescent="0.2">
      <c r="A376" s="16"/>
      <c r="B376" s="40" t="s">
        <v>1079</v>
      </c>
      <c r="C376" s="35">
        <v>4003091</v>
      </c>
      <c r="D376" s="35" t="s">
        <v>1071</v>
      </c>
      <c r="E376" s="36"/>
      <c r="F376" s="16"/>
      <c r="G376" s="16"/>
      <c r="H376" s="16" t="s">
        <v>1065</v>
      </c>
      <c r="I376" s="16"/>
      <c r="J376" s="16" t="s">
        <v>1080</v>
      </c>
      <c r="K376" s="41"/>
      <c r="L376" s="41"/>
      <c r="M376" s="30">
        <v>8125293.3601064142</v>
      </c>
      <c r="N376" s="30">
        <v>2505000</v>
      </c>
      <c r="O376" s="31">
        <v>9100328.5633191839</v>
      </c>
    </row>
    <row r="377" spans="1:243" x14ac:dyDescent="0.2">
      <c r="A377" s="16"/>
      <c r="B377" s="40"/>
      <c r="C377" s="35"/>
      <c r="D377" s="35"/>
      <c r="E377" s="36"/>
      <c r="F377" s="16"/>
      <c r="G377" s="16"/>
      <c r="H377" s="16"/>
      <c r="I377" s="16"/>
      <c r="J377" s="16"/>
      <c r="K377" s="41"/>
      <c r="L377" s="41"/>
      <c r="M377" s="30">
        <v>0</v>
      </c>
      <c r="N377" s="30">
        <v>0</v>
      </c>
      <c r="O377" s="31"/>
    </row>
    <row r="378" spans="1:243" x14ac:dyDescent="0.2">
      <c r="A378" s="16">
        <v>586</v>
      </c>
      <c r="B378" s="34" t="s">
        <v>1081</v>
      </c>
      <c r="C378" s="35">
        <v>4003624</v>
      </c>
      <c r="D378" s="35" t="s">
        <v>1082</v>
      </c>
      <c r="E378" s="36">
        <v>586</v>
      </c>
      <c r="F378" s="16"/>
      <c r="G378" s="16"/>
      <c r="H378" s="16" t="s">
        <v>58</v>
      </c>
      <c r="I378" s="16"/>
      <c r="J378" s="16" t="s">
        <v>1083</v>
      </c>
      <c r="K378" s="37">
        <v>25</v>
      </c>
      <c r="L378" s="37">
        <v>10</v>
      </c>
      <c r="M378" s="38">
        <v>838374417.72000003</v>
      </c>
      <c r="N378" s="38">
        <f>M378*0.05</f>
        <v>41918720.886000007</v>
      </c>
      <c r="O378" s="31">
        <v>897060626.9604001</v>
      </c>
    </row>
    <row r="379" spans="1:243" x14ac:dyDescent="0.2">
      <c r="A379" s="44"/>
      <c r="B379" s="47"/>
      <c r="C379" s="35"/>
      <c r="D379" s="44"/>
      <c r="E379" s="44"/>
      <c r="F379" s="16"/>
      <c r="G379" s="16"/>
      <c r="H379" s="16"/>
      <c r="I379" s="16"/>
      <c r="J379" s="16"/>
      <c r="K379" s="44"/>
      <c r="L379" s="44"/>
      <c r="M379" s="30">
        <v>0</v>
      </c>
      <c r="N379" s="30">
        <v>0</v>
      </c>
      <c r="O379" s="31"/>
    </row>
    <row r="380" spans="1:243" x14ac:dyDescent="0.2">
      <c r="A380" s="16">
        <v>593</v>
      </c>
      <c r="B380" s="34" t="s">
        <v>1084</v>
      </c>
      <c r="C380" s="35"/>
      <c r="D380" s="35"/>
      <c r="E380" s="36"/>
      <c r="F380" s="16"/>
      <c r="G380" s="16"/>
      <c r="H380" s="16"/>
      <c r="I380" s="16"/>
      <c r="J380" s="16"/>
      <c r="K380" s="37">
        <v>25</v>
      </c>
      <c r="L380" s="37">
        <v>19</v>
      </c>
      <c r="M380" s="38">
        <f>SUM(M381:M382)</f>
        <v>231953344.86948121</v>
      </c>
      <c r="N380" s="38">
        <f>SUM(N381:N382)</f>
        <v>31419141.732557252</v>
      </c>
      <c r="O380" s="39">
        <v>284109866.17532974</v>
      </c>
    </row>
    <row r="381" spans="1:243" x14ac:dyDescent="0.2">
      <c r="A381" s="16"/>
      <c r="B381" s="40" t="s">
        <v>19</v>
      </c>
      <c r="C381" s="35">
        <v>4001313</v>
      </c>
      <c r="D381" s="35" t="s">
        <v>1085</v>
      </c>
      <c r="E381" s="36">
        <v>593</v>
      </c>
      <c r="F381" s="16" t="s">
        <v>1086</v>
      </c>
      <c r="G381" s="16"/>
      <c r="H381" s="16" t="s">
        <v>58</v>
      </c>
      <c r="I381" s="16"/>
      <c r="J381" s="16" t="s">
        <v>1087</v>
      </c>
      <c r="K381" s="41"/>
      <c r="L381" s="41"/>
      <c r="M381" s="30">
        <v>221110181.10464376</v>
      </c>
      <c r="N381" s="30">
        <v>26533221.732557252</v>
      </c>
      <c r="O381" s="31">
        <v>271965522.75871181</v>
      </c>
    </row>
    <row r="382" spans="1:243" s="32" customFormat="1" x14ac:dyDescent="0.25">
      <c r="A382" s="37"/>
      <c r="B382" s="40" t="s">
        <v>1088</v>
      </c>
      <c r="C382" s="35">
        <v>0</v>
      </c>
      <c r="D382" s="36">
        <v>0</v>
      </c>
      <c r="E382" s="36">
        <v>0</v>
      </c>
      <c r="F382" s="16" t="s">
        <v>1089</v>
      </c>
      <c r="G382" s="16" t="s">
        <v>1090</v>
      </c>
      <c r="H382" s="16" t="s">
        <v>474</v>
      </c>
      <c r="I382" s="16"/>
      <c r="J382" s="16" t="s">
        <v>1091</v>
      </c>
      <c r="K382" s="41"/>
      <c r="L382" s="41"/>
      <c r="M382" s="30">
        <v>10843163.764837455</v>
      </c>
      <c r="N382" s="30">
        <v>4885920</v>
      </c>
      <c r="O382" s="31">
        <v>12144343.41661795</v>
      </c>
      <c r="IH382" s="33"/>
      <c r="II382" s="33"/>
    </row>
    <row r="383" spans="1:243" x14ac:dyDescent="0.2">
      <c r="A383" s="16"/>
      <c r="B383" s="40"/>
      <c r="C383" s="35"/>
      <c r="D383" s="35"/>
      <c r="E383" s="36"/>
      <c r="F383" s="16"/>
      <c r="G383" s="16"/>
      <c r="H383" s="16"/>
      <c r="I383" s="16"/>
      <c r="J383" s="16"/>
      <c r="K383" s="41"/>
      <c r="L383" s="41"/>
      <c r="M383" s="30">
        <v>0</v>
      </c>
      <c r="N383" s="30">
        <v>0</v>
      </c>
      <c r="O383" s="31"/>
    </row>
    <row r="384" spans="1:243" s="32" customFormat="1" ht="30.75" customHeight="1" x14ac:dyDescent="0.25">
      <c r="A384" s="37">
        <v>631</v>
      </c>
      <c r="B384" s="34" t="s">
        <v>1092</v>
      </c>
      <c r="C384" s="35">
        <v>4003648</v>
      </c>
      <c r="D384" s="36" t="s">
        <v>1093</v>
      </c>
      <c r="E384" s="36">
        <v>631</v>
      </c>
      <c r="F384" s="16"/>
      <c r="G384" s="16" t="s">
        <v>1094</v>
      </c>
      <c r="H384" s="16" t="s">
        <v>1095</v>
      </c>
      <c r="I384" s="16"/>
      <c r="J384" s="16" t="s">
        <v>1096</v>
      </c>
      <c r="K384" s="41"/>
      <c r="L384" s="41"/>
      <c r="M384" s="38">
        <v>25547209.499360301</v>
      </c>
      <c r="N384" s="38">
        <v>858000</v>
      </c>
      <c r="O384" s="31">
        <v>28612874.639283538</v>
      </c>
    </row>
    <row r="385" spans="1:15" x14ac:dyDescent="0.2">
      <c r="A385" s="16">
        <v>636</v>
      </c>
      <c r="B385" s="34" t="s">
        <v>1097</v>
      </c>
      <c r="C385" s="35">
        <v>4001276</v>
      </c>
      <c r="D385" s="35" t="s">
        <v>1098</v>
      </c>
      <c r="E385" s="36">
        <v>636</v>
      </c>
      <c r="F385" s="16"/>
      <c r="G385" s="16">
        <v>1994</v>
      </c>
      <c r="H385" s="16" t="s">
        <v>1099</v>
      </c>
      <c r="I385" s="16">
        <v>5230</v>
      </c>
      <c r="J385" s="16" t="s">
        <v>1100</v>
      </c>
      <c r="K385" s="37">
        <v>20</v>
      </c>
      <c r="L385" s="37">
        <v>8</v>
      </c>
      <c r="M385" s="38">
        <f>202384000+M386</f>
        <v>231834568.2501758</v>
      </c>
      <c r="N385" s="38">
        <f>76905920+N386</f>
        <v>80566720</v>
      </c>
      <c r="O385" s="39">
        <v>253730752</v>
      </c>
    </row>
    <row r="386" spans="1:15" x14ac:dyDescent="0.2">
      <c r="A386" s="16"/>
      <c r="B386" s="40" t="s">
        <v>1101</v>
      </c>
      <c r="C386" s="35">
        <v>4002798</v>
      </c>
      <c r="D386" s="35" t="s">
        <v>1102</v>
      </c>
      <c r="E386" s="36">
        <v>637</v>
      </c>
      <c r="F386" s="16"/>
      <c r="G386" s="16"/>
      <c r="H386" s="16" t="s">
        <v>1103</v>
      </c>
      <c r="I386" s="16"/>
      <c r="J386" s="16" t="s">
        <v>1104</v>
      </c>
      <c r="K386" s="41"/>
      <c r="L386" s="41"/>
      <c r="M386" s="30">
        <v>29450568.250175804</v>
      </c>
      <c r="N386" s="30">
        <v>3660800</v>
      </c>
      <c r="O386" s="31">
        <v>28745640</v>
      </c>
    </row>
    <row r="387" spans="1:15" x14ac:dyDescent="0.2">
      <c r="A387" s="16"/>
      <c r="B387" s="40"/>
      <c r="C387" s="35"/>
      <c r="D387" s="35"/>
      <c r="E387" s="36"/>
      <c r="F387" s="16"/>
      <c r="G387" s="16"/>
      <c r="H387" s="16"/>
      <c r="I387" s="16"/>
      <c r="J387" s="16"/>
      <c r="K387" s="41"/>
      <c r="L387" s="41"/>
      <c r="M387" s="30">
        <v>0</v>
      </c>
      <c r="N387" s="30">
        <v>0</v>
      </c>
      <c r="O387" s="31"/>
    </row>
    <row r="388" spans="1:15" x14ac:dyDescent="0.2">
      <c r="A388" s="16">
        <v>638</v>
      </c>
      <c r="B388" s="34" t="s">
        <v>1105</v>
      </c>
      <c r="C388" s="35">
        <v>4001357</v>
      </c>
      <c r="D388" s="35" t="s">
        <v>1106</v>
      </c>
      <c r="E388" s="36">
        <v>638</v>
      </c>
      <c r="F388" s="16"/>
      <c r="G388" s="16">
        <v>5230</v>
      </c>
      <c r="H388" s="16" t="s">
        <v>1107</v>
      </c>
      <c r="I388" s="16"/>
      <c r="J388" s="16" t="s">
        <v>1108</v>
      </c>
      <c r="K388" s="37">
        <v>20</v>
      </c>
      <c r="L388" s="37">
        <v>8</v>
      </c>
      <c r="M388" s="38">
        <f>202384000+M389</f>
        <v>231834568.2501758</v>
      </c>
      <c r="N388" s="38">
        <f>76905920+N389</f>
        <v>77264720</v>
      </c>
      <c r="O388" s="39">
        <v>253730752</v>
      </c>
    </row>
    <row r="389" spans="1:15" x14ac:dyDescent="0.2">
      <c r="A389" s="16"/>
      <c r="B389" s="40" t="s">
        <v>1109</v>
      </c>
      <c r="C389" s="35">
        <v>4000547</v>
      </c>
      <c r="D389" s="35" t="s">
        <v>1110</v>
      </c>
      <c r="E389" s="36">
        <v>639</v>
      </c>
      <c r="F389" s="16"/>
      <c r="G389" s="16" t="s">
        <v>1111</v>
      </c>
      <c r="H389" s="16" t="s">
        <v>611</v>
      </c>
      <c r="I389" s="16" t="s">
        <v>1112</v>
      </c>
      <c r="J389" s="16" t="s">
        <v>1113</v>
      </c>
      <c r="K389" s="41"/>
      <c r="L389" s="41"/>
      <c r="M389" s="30">
        <v>29450568.250175804</v>
      </c>
      <c r="N389" s="30">
        <v>358800</v>
      </c>
      <c r="O389" s="31">
        <v>28745640</v>
      </c>
    </row>
    <row r="390" spans="1:15" x14ac:dyDescent="0.2">
      <c r="A390" s="16"/>
      <c r="B390" s="40"/>
      <c r="C390" s="35"/>
      <c r="D390" s="35"/>
      <c r="E390" s="36"/>
      <c r="F390" s="16"/>
      <c r="G390" s="16"/>
      <c r="H390" s="16"/>
      <c r="I390" s="16"/>
      <c r="J390" s="16"/>
      <c r="K390" s="41"/>
      <c r="L390" s="41"/>
      <c r="M390" s="30">
        <v>0</v>
      </c>
      <c r="N390" s="30">
        <v>0</v>
      </c>
      <c r="O390" s="31"/>
    </row>
    <row r="391" spans="1:15" x14ac:dyDescent="0.2">
      <c r="A391" s="16">
        <v>640</v>
      </c>
      <c r="B391" s="34" t="s">
        <v>1114</v>
      </c>
      <c r="C391" s="35">
        <v>4000419</v>
      </c>
      <c r="D391" s="35" t="s">
        <v>1115</v>
      </c>
      <c r="E391" s="36">
        <v>640</v>
      </c>
      <c r="F391" s="16"/>
      <c r="G391" s="16" t="s">
        <v>1116</v>
      </c>
      <c r="H391" s="16" t="s">
        <v>1117</v>
      </c>
      <c r="I391" s="16" t="s">
        <v>1118</v>
      </c>
      <c r="J391" s="16" t="s">
        <v>1119</v>
      </c>
      <c r="K391" s="37">
        <v>20</v>
      </c>
      <c r="L391" s="37">
        <v>8</v>
      </c>
      <c r="M391" s="38">
        <f>202384000+M392</f>
        <v>231834568.2501758</v>
      </c>
      <c r="N391" s="38">
        <f>76905920+N392</f>
        <v>79193920</v>
      </c>
      <c r="O391" s="39">
        <v>240815920</v>
      </c>
    </row>
    <row r="392" spans="1:15" x14ac:dyDescent="0.2">
      <c r="A392" s="16"/>
      <c r="B392" s="40" t="s">
        <v>1120</v>
      </c>
      <c r="C392" s="35">
        <v>4000494</v>
      </c>
      <c r="D392" s="35" t="s">
        <v>1121</v>
      </c>
      <c r="E392" s="36">
        <v>641</v>
      </c>
      <c r="F392" s="16"/>
      <c r="G392" s="16" t="s">
        <v>1122</v>
      </c>
      <c r="H392" s="16" t="s">
        <v>117</v>
      </c>
      <c r="I392" s="16"/>
      <c r="J392" s="16" t="s">
        <v>1017</v>
      </c>
      <c r="K392" s="41"/>
      <c r="L392" s="41"/>
      <c r="M392" s="30">
        <v>29450568.250175804</v>
      </c>
      <c r="N392" s="30">
        <v>2288000</v>
      </c>
      <c r="O392" s="31">
        <v>15830808</v>
      </c>
    </row>
    <row r="393" spans="1:15" x14ac:dyDescent="0.2">
      <c r="A393" s="16"/>
      <c r="B393" s="40"/>
      <c r="C393" s="35"/>
      <c r="D393" s="35"/>
      <c r="E393" s="36"/>
      <c r="F393" s="16"/>
      <c r="G393" s="16"/>
      <c r="H393" s="16"/>
      <c r="I393" s="16"/>
      <c r="J393" s="16"/>
      <c r="K393" s="41"/>
      <c r="L393" s="41"/>
      <c r="M393" s="30">
        <v>0</v>
      </c>
      <c r="N393" s="30">
        <v>0</v>
      </c>
      <c r="O393" s="31"/>
    </row>
    <row r="394" spans="1:15" s="32" customFormat="1" ht="25.5" x14ac:dyDescent="0.25">
      <c r="A394" s="37">
        <v>642</v>
      </c>
      <c r="B394" s="34" t="s">
        <v>1123</v>
      </c>
      <c r="C394" s="35">
        <v>4002567</v>
      </c>
      <c r="D394" s="36" t="s">
        <v>1124</v>
      </c>
      <c r="E394" s="36">
        <v>642</v>
      </c>
      <c r="F394" s="16"/>
      <c r="G394" s="16" t="s">
        <v>1125</v>
      </c>
      <c r="H394" s="16" t="s">
        <v>503</v>
      </c>
      <c r="I394" s="16" t="s">
        <v>1126</v>
      </c>
      <c r="J394" s="16" t="s">
        <v>1127</v>
      </c>
      <c r="K394" s="37">
        <v>20</v>
      </c>
      <c r="L394" s="37">
        <v>12</v>
      </c>
      <c r="M394" s="38">
        <f>123060000+M395</f>
        <v>134103963.09381592</v>
      </c>
      <c r="N394" s="38">
        <f>73836000+N395</f>
        <v>75208800</v>
      </c>
      <c r="O394" s="39">
        <v>143861396</v>
      </c>
    </row>
    <row r="395" spans="1:15" x14ac:dyDescent="0.2">
      <c r="A395" s="16"/>
      <c r="B395" s="40" t="s">
        <v>1128</v>
      </c>
      <c r="C395" s="35">
        <v>4002831</v>
      </c>
      <c r="D395" s="35" t="s">
        <v>1129</v>
      </c>
      <c r="E395" s="36">
        <v>643</v>
      </c>
      <c r="F395" s="16"/>
      <c r="G395" s="16"/>
      <c r="H395" s="16" t="s">
        <v>1130</v>
      </c>
      <c r="I395" s="16"/>
      <c r="J395" s="16" t="s">
        <v>1131</v>
      </c>
      <c r="K395" s="41"/>
      <c r="L395" s="41"/>
      <c r="M395" s="30">
        <v>11043963.093815928</v>
      </c>
      <c r="N395" s="30">
        <v>1372800</v>
      </c>
      <c r="O395" s="31">
        <v>10955616</v>
      </c>
    </row>
    <row r="396" spans="1:15" x14ac:dyDescent="0.2">
      <c r="A396" s="16"/>
      <c r="B396" s="40"/>
      <c r="C396" s="35"/>
      <c r="D396" s="35"/>
      <c r="E396" s="36"/>
      <c r="F396" s="16"/>
      <c r="G396" s="16"/>
      <c r="H396" s="16"/>
      <c r="I396" s="16"/>
      <c r="J396" s="16"/>
      <c r="K396" s="41"/>
      <c r="L396" s="41"/>
      <c r="M396" s="30">
        <v>0</v>
      </c>
      <c r="N396" s="30">
        <v>0</v>
      </c>
      <c r="O396" s="31"/>
    </row>
    <row r="397" spans="1:15" x14ac:dyDescent="0.2">
      <c r="A397" s="16">
        <v>644</v>
      </c>
      <c r="B397" s="34" t="s">
        <v>1132</v>
      </c>
      <c r="C397" s="35">
        <v>4000421</v>
      </c>
      <c r="D397" s="35" t="s">
        <v>1133</v>
      </c>
      <c r="E397" s="36">
        <v>644</v>
      </c>
      <c r="F397" s="16"/>
      <c r="G397" s="16" t="s">
        <v>1134</v>
      </c>
      <c r="H397" s="16" t="s">
        <v>1099</v>
      </c>
      <c r="I397" s="16"/>
      <c r="J397" s="16" t="s">
        <v>1135</v>
      </c>
      <c r="K397" s="37">
        <v>20</v>
      </c>
      <c r="L397" s="37">
        <v>8</v>
      </c>
      <c r="M397" s="38">
        <f>123060000+M398</f>
        <v>125778513.99232392</v>
      </c>
      <c r="N397" s="38">
        <f>49224000+N398</f>
        <v>50122875</v>
      </c>
      <c r="O397" s="39">
        <v>136032071.09117252</v>
      </c>
    </row>
    <row r="398" spans="1:15" x14ac:dyDescent="0.2">
      <c r="A398" s="16"/>
      <c r="B398" s="40" t="s">
        <v>1136</v>
      </c>
      <c r="C398" s="35">
        <v>4003320</v>
      </c>
      <c r="D398" s="35" t="s">
        <v>1137</v>
      </c>
      <c r="E398" s="36">
        <v>645</v>
      </c>
      <c r="F398" s="16"/>
      <c r="G398" s="16"/>
      <c r="H398" s="16" t="s">
        <v>58</v>
      </c>
      <c r="I398" s="16"/>
      <c r="J398" s="16" t="s">
        <v>1138</v>
      </c>
      <c r="K398" s="41"/>
      <c r="L398" s="41"/>
      <c r="M398" s="30">
        <v>2718513.9923239206</v>
      </c>
      <c r="N398" s="30">
        <v>898875</v>
      </c>
      <c r="O398" s="31">
        <v>3126291.0911725084</v>
      </c>
    </row>
    <row r="399" spans="1:15" x14ac:dyDescent="0.2">
      <c r="A399" s="16"/>
      <c r="B399" s="40"/>
      <c r="C399" s="35"/>
      <c r="D399" s="35"/>
      <c r="E399" s="36"/>
      <c r="F399" s="16"/>
      <c r="G399" s="16"/>
      <c r="H399" s="16"/>
      <c r="I399" s="16"/>
      <c r="J399" s="16"/>
      <c r="K399" s="41"/>
      <c r="L399" s="41"/>
      <c r="M399" s="30">
        <v>0</v>
      </c>
      <c r="N399" s="30">
        <v>0</v>
      </c>
      <c r="O399" s="31"/>
    </row>
    <row r="400" spans="1:15" x14ac:dyDescent="0.2">
      <c r="A400" s="16">
        <v>646</v>
      </c>
      <c r="B400" s="34" t="s">
        <v>1139</v>
      </c>
      <c r="C400" s="35">
        <v>4002568</v>
      </c>
      <c r="D400" s="35" t="s">
        <v>1140</v>
      </c>
      <c r="E400" s="36">
        <v>646</v>
      </c>
      <c r="F400" s="16"/>
      <c r="G400" s="16" t="s">
        <v>1141</v>
      </c>
      <c r="H400" s="16" t="s">
        <v>1099</v>
      </c>
      <c r="I400" s="16"/>
      <c r="J400" s="16" t="s">
        <v>1142</v>
      </c>
      <c r="K400" s="37">
        <v>20</v>
      </c>
      <c r="L400" s="37">
        <v>8</v>
      </c>
      <c r="M400" s="38">
        <f>123060000+M401</f>
        <v>134103963.09381592</v>
      </c>
      <c r="N400" s="38">
        <f>73836000+N401</f>
        <v>78516000</v>
      </c>
      <c r="O400" s="39">
        <v>156806216</v>
      </c>
    </row>
    <row r="401" spans="1:15" x14ac:dyDescent="0.2">
      <c r="A401" s="16"/>
      <c r="B401" s="40" t="s">
        <v>1143</v>
      </c>
      <c r="C401" s="35">
        <v>4002832</v>
      </c>
      <c r="D401" s="35" t="s">
        <v>1144</v>
      </c>
      <c r="E401" s="36">
        <v>647</v>
      </c>
      <c r="F401" s="16"/>
      <c r="G401" s="16"/>
      <c r="H401" s="16" t="s">
        <v>58</v>
      </c>
      <c r="I401" s="16"/>
      <c r="J401" s="16" t="s">
        <v>1145</v>
      </c>
      <c r="K401" s="41"/>
      <c r="L401" s="41"/>
      <c r="M401" s="30">
        <v>11043963.093815928</v>
      </c>
      <c r="N401" s="30">
        <v>4680000</v>
      </c>
      <c r="O401" s="31">
        <v>23900436</v>
      </c>
    </row>
    <row r="402" spans="1:15" x14ac:dyDescent="0.2">
      <c r="A402" s="16"/>
      <c r="B402" s="40"/>
      <c r="C402" s="35"/>
      <c r="D402" s="35"/>
      <c r="E402" s="36"/>
      <c r="F402" s="16"/>
      <c r="G402" s="16"/>
      <c r="H402" s="16"/>
      <c r="I402" s="16"/>
      <c r="J402" s="16"/>
      <c r="K402" s="41"/>
      <c r="L402" s="41"/>
      <c r="M402" s="30">
        <v>0</v>
      </c>
      <c r="N402" s="30">
        <v>0</v>
      </c>
      <c r="O402" s="31"/>
    </row>
    <row r="403" spans="1:15" x14ac:dyDescent="0.2">
      <c r="A403" s="16">
        <v>648</v>
      </c>
      <c r="B403" s="34" t="s">
        <v>1146</v>
      </c>
      <c r="C403" s="35">
        <v>4001129</v>
      </c>
      <c r="D403" s="35" t="s">
        <v>1147</v>
      </c>
      <c r="E403" s="36">
        <v>648</v>
      </c>
      <c r="F403" s="16"/>
      <c r="G403" s="16" t="s">
        <v>1134</v>
      </c>
      <c r="H403" s="16" t="s">
        <v>1099</v>
      </c>
      <c r="I403" s="16"/>
      <c r="J403" s="16" t="s">
        <v>1148</v>
      </c>
      <c r="K403" s="37">
        <v>20</v>
      </c>
      <c r="L403" s="37">
        <v>8</v>
      </c>
      <c r="M403" s="38">
        <f>123060000+M404+M405</f>
        <v>136822477.08613986</v>
      </c>
      <c r="N403" s="38">
        <f>46762800+N404+N405</f>
        <v>49826679.807999998</v>
      </c>
      <c r="O403" s="39">
        <v>145705343.09117252</v>
      </c>
    </row>
    <row r="404" spans="1:15" x14ac:dyDescent="0.2">
      <c r="A404" s="16"/>
      <c r="B404" s="40" t="s">
        <v>1149</v>
      </c>
      <c r="C404" s="35">
        <v>0</v>
      </c>
      <c r="D404" s="35" t="s">
        <v>1150</v>
      </c>
      <c r="E404" s="36">
        <v>649</v>
      </c>
      <c r="F404" s="16" t="s">
        <v>1151</v>
      </c>
      <c r="G404" s="16"/>
      <c r="H404" s="16" t="s">
        <v>58</v>
      </c>
      <c r="I404" s="16"/>
      <c r="J404" s="16"/>
      <c r="K404" s="41"/>
      <c r="L404" s="41"/>
      <c r="M404" s="30">
        <v>2718513.9923239206</v>
      </c>
      <c r="N404" s="30">
        <v>633599.99999999977</v>
      </c>
      <c r="O404" s="31">
        <v>3126291.0911725084</v>
      </c>
    </row>
    <row r="405" spans="1:15" x14ac:dyDescent="0.2">
      <c r="A405" s="16"/>
      <c r="B405" s="40" t="s">
        <v>1152</v>
      </c>
      <c r="C405" s="35" t="s">
        <v>1153</v>
      </c>
      <c r="D405" s="35" t="s">
        <v>1154</v>
      </c>
      <c r="E405" s="36" t="s">
        <v>54</v>
      </c>
      <c r="F405" s="16"/>
      <c r="G405" s="16" t="s">
        <v>1111</v>
      </c>
      <c r="H405" s="16" t="s">
        <v>474</v>
      </c>
      <c r="I405" s="16" t="s">
        <v>54</v>
      </c>
      <c r="J405" s="16" t="s">
        <v>1155</v>
      </c>
      <c r="K405" s="41"/>
      <c r="L405" s="41"/>
      <c r="M405" s="30">
        <v>11043963.093815928</v>
      </c>
      <c r="N405" s="30">
        <v>2430279.8080000002</v>
      </c>
      <c r="O405" s="31">
        <v>9673272</v>
      </c>
    </row>
    <row r="406" spans="1:15" x14ac:dyDescent="0.2">
      <c r="A406" s="16"/>
      <c r="B406" s="40"/>
      <c r="C406" s="35"/>
      <c r="D406" s="35"/>
      <c r="E406" s="36"/>
      <c r="F406" s="16"/>
      <c r="G406" s="16"/>
      <c r="H406" s="16"/>
      <c r="I406" s="16"/>
      <c r="J406" s="16"/>
      <c r="K406" s="41"/>
      <c r="L406" s="41"/>
      <c r="M406" s="30">
        <v>0</v>
      </c>
      <c r="N406" s="30">
        <v>0</v>
      </c>
      <c r="O406" s="31"/>
    </row>
    <row r="407" spans="1:15" x14ac:dyDescent="0.2">
      <c r="A407" s="16">
        <v>651</v>
      </c>
      <c r="B407" s="34" t="s">
        <v>1156</v>
      </c>
      <c r="C407" s="35">
        <v>400423</v>
      </c>
      <c r="D407" s="35" t="s">
        <v>1157</v>
      </c>
      <c r="E407" s="36">
        <v>651</v>
      </c>
      <c r="F407" s="16" t="s">
        <v>1158</v>
      </c>
      <c r="G407" s="16" t="s">
        <v>1134</v>
      </c>
      <c r="H407" s="16" t="s">
        <v>1099</v>
      </c>
      <c r="I407" s="16"/>
      <c r="J407" s="16" t="s">
        <v>1148</v>
      </c>
      <c r="K407" s="37">
        <v>20</v>
      </c>
      <c r="L407" s="37">
        <v>8</v>
      </c>
      <c r="M407" s="38">
        <f>123060000+M408+M409</f>
        <v>136822477.08613986</v>
      </c>
      <c r="N407" s="38">
        <f>46762800+N408+N409</f>
        <v>47881725</v>
      </c>
      <c r="O407" s="39">
        <v>145705343.09117252</v>
      </c>
    </row>
    <row r="408" spans="1:15" x14ac:dyDescent="0.2">
      <c r="A408" s="16"/>
      <c r="B408" s="40" t="s">
        <v>1159</v>
      </c>
      <c r="C408" s="35">
        <v>4003322</v>
      </c>
      <c r="D408" s="35" t="s">
        <v>1160</v>
      </c>
      <c r="E408" s="36">
        <v>652</v>
      </c>
      <c r="F408" s="16"/>
      <c r="G408" s="16"/>
      <c r="H408" s="16" t="s">
        <v>58</v>
      </c>
      <c r="I408" s="16"/>
      <c r="J408" s="16"/>
      <c r="K408" s="41"/>
      <c r="L408" s="41"/>
      <c r="M408" s="30">
        <v>2718513.9923239206</v>
      </c>
      <c r="N408" s="30">
        <v>858000</v>
      </c>
      <c r="O408" s="31">
        <v>3126291.0911725084</v>
      </c>
    </row>
    <row r="409" spans="1:15" s="32" customFormat="1" ht="12.75" x14ac:dyDescent="0.25">
      <c r="A409" s="37"/>
      <c r="B409" s="40" t="s">
        <v>1161</v>
      </c>
      <c r="C409" s="35">
        <v>4000966</v>
      </c>
      <c r="D409" s="36" t="s">
        <v>1162</v>
      </c>
      <c r="E409" s="36">
        <v>653</v>
      </c>
      <c r="F409" s="16"/>
      <c r="G409" s="16" t="s">
        <v>1163</v>
      </c>
      <c r="H409" s="16" t="s">
        <v>117</v>
      </c>
      <c r="I409" s="16"/>
      <c r="J409" s="16" t="s">
        <v>118</v>
      </c>
      <c r="K409" s="41"/>
      <c r="L409" s="41"/>
      <c r="M409" s="30">
        <v>11043963.093815928</v>
      </c>
      <c r="N409" s="30">
        <v>260925</v>
      </c>
      <c r="O409" s="31">
        <v>9673272</v>
      </c>
    </row>
    <row r="410" spans="1:15" x14ac:dyDescent="0.2">
      <c r="A410" s="16"/>
      <c r="B410" s="40"/>
      <c r="C410" s="35"/>
      <c r="D410" s="35"/>
      <c r="E410" s="36"/>
      <c r="F410" s="16"/>
      <c r="G410" s="16"/>
      <c r="H410" s="16"/>
      <c r="I410" s="16"/>
      <c r="J410" s="16"/>
      <c r="K410" s="41"/>
      <c r="L410" s="41"/>
      <c r="M410" s="30">
        <v>0</v>
      </c>
      <c r="N410" s="30">
        <v>0</v>
      </c>
      <c r="O410" s="31"/>
    </row>
    <row r="411" spans="1:15" ht="18" customHeight="1" x14ac:dyDescent="0.2">
      <c r="A411" s="16">
        <v>664</v>
      </c>
      <c r="B411" s="34" t="s">
        <v>1164</v>
      </c>
      <c r="C411" s="35"/>
      <c r="D411" s="35"/>
      <c r="E411" s="36"/>
      <c r="F411" s="16"/>
      <c r="G411" s="16"/>
      <c r="H411" s="16"/>
      <c r="I411" s="16"/>
      <c r="J411" s="16"/>
      <c r="K411" s="37">
        <v>25</v>
      </c>
      <c r="L411" s="37">
        <v>6</v>
      </c>
      <c r="M411" s="38">
        <f>SUM(M412:M415)</f>
        <v>269238433.60530037</v>
      </c>
      <c r="N411" s="38">
        <f>SUM(N412:N415)</f>
        <v>30018380</v>
      </c>
      <c r="O411" s="39">
        <v>322815341.05421543</v>
      </c>
    </row>
    <row r="412" spans="1:15" x14ac:dyDescent="0.2">
      <c r="A412" s="16"/>
      <c r="B412" s="40" t="s">
        <v>19</v>
      </c>
      <c r="C412" s="35">
        <v>4003391</v>
      </c>
      <c r="D412" s="35" t="s">
        <v>1165</v>
      </c>
      <c r="E412" s="36">
        <v>664</v>
      </c>
      <c r="F412" s="16"/>
      <c r="G412" s="16"/>
      <c r="H412" s="16" t="s">
        <v>58</v>
      </c>
      <c r="I412" s="16"/>
      <c r="J412" s="16" t="s">
        <v>1166</v>
      </c>
      <c r="K412" s="41"/>
      <c r="L412" s="41"/>
      <c r="M412" s="30">
        <v>216595542.85811114</v>
      </c>
      <c r="N412" s="30">
        <v>15624000.000000002</v>
      </c>
      <c r="O412" s="31">
        <v>266412517.71547669</v>
      </c>
    </row>
    <row r="413" spans="1:15" s="32" customFormat="1" ht="12.75" x14ac:dyDescent="0.25">
      <c r="A413" s="37"/>
      <c r="B413" s="40" t="s">
        <v>1167</v>
      </c>
      <c r="C413" s="35">
        <v>4001134</v>
      </c>
      <c r="D413" s="36" t="s">
        <v>1168</v>
      </c>
      <c r="E413" s="36">
        <v>665</v>
      </c>
      <c r="F413" s="16"/>
      <c r="G413" s="16" t="s">
        <v>1169</v>
      </c>
      <c r="H413" s="16" t="s">
        <v>373</v>
      </c>
      <c r="I413" s="16"/>
      <c r="J413" s="16" t="s">
        <v>1170</v>
      </c>
      <c r="K413" s="41"/>
      <c r="L413" s="41"/>
      <c r="M413" s="30">
        <v>33131889.281447783</v>
      </c>
      <c r="N413" s="30">
        <v>12870000</v>
      </c>
      <c r="O413" s="31">
        <v>38101672.67366495</v>
      </c>
    </row>
    <row r="414" spans="1:15" s="32" customFormat="1" ht="12.75" x14ac:dyDescent="0.25">
      <c r="A414" s="37"/>
      <c r="B414" s="40" t="s">
        <v>1171</v>
      </c>
      <c r="C414" s="35">
        <v>4002850</v>
      </c>
      <c r="D414" s="36" t="s">
        <v>1172</v>
      </c>
      <c r="E414" s="36">
        <v>666</v>
      </c>
      <c r="F414" s="16"/>
      <c r="G414" s="16"/>
      <c r="H414" s="16" t="s">
        <v>373</v>
      </c>
      <c r="I414" s="16"/>
      <c r="J414" s="16" t="s">
        <v>1173</v>
      </c>
      <c r="K414" s="41"/>
      <c r="L414" s="41"/>
      <c r="M414" s="30">
        <v>8467038.371925544</v>
      </c>
      <c r="N414" s="30">
        <v>1052480</v>
      </c>
      <c r="O414" s="31">
        <v>5931912</v>
      </c>
    </row>
    <row r="415" spans="1:15" s="32" customFormat="1" ht="12.75" x14ac:dyDescent="0.25">
      <c r="A415" s="37"/>
      <c r="B415" s="40" t="s">
        <v>1174</v>
      </c>
      <c r="C415" s="35">
        <v>4003650</v>
      </c>
      <c r="D415" s="36" t="s">
        <v>1175</v>
      </c>
      <c r="E415" s="36">
        <v>1309</v>
      </c>
      <c r="F415" s="16" t="s">
        <v>1176</v>
      </c>
      <c r="G415" s="16"/>
      <c r="H415" s="16" t="s">
        <v>58</v>
      </c>
      <c r="I415" s="16"/>
      <c r="J415" s="16" t="s">
        <v>1177</v>
      </c>
      <c r="K415" s="41"/>
      <c r="L415" s="41"/>
      <c r="M415" s="30">
        <v>11043963.093815928</v>
      </c>
      <c r="N415" s="30">
        <v>471900</v>
      </c>
      <c r="O415" s="31">
        <v>12369238.665073842</v>
      </c>
    </row>
    <row r="416" spans="1:15" x14ac:dyDescent="0.2">
      <c r="A416" s="16"/>
      <c r="B416" s="40"/>
      <c r="C416" s="35"/>
      <c r="D416" s="35"/>
      <c r="E416" s="36"/>
      <c r="F416" s="16"/>
      <c r="G416" s="16"/>
      <c r="H416" s="16"/>
      <c r="I416" s="16"/>
      <c r="J416" s="16"/>
      <c r="K416" s="41"/>
      <c r="L416" s="41"/>
      <c r="M416" s="30">
        <v>0</v>
      </c>
      <c r="N416" s="30">
        <v>0</v>
      </c>
      <c r="O416" s="31"/>
    </row>
    <row r="417" spans="1:243" s="32" customFormat="1" ht="27.75" customHeight="1" x14ac:dyDescent="0.25">
      <c r="A417" s="37" t="s">
        <v>1178</v>
      </c>
      <c r="B417" s="34" t="s">
        <v>1179</v>
      </c>
      <c r="C417" s="35">
        <v>4000414</v>
      </c>
      <c r="D417" s="36" t="s">
        <v>1180</v>
      </c>
      <c r="E417" s="36" t="s">
        <v>1178</v>
      </c>
      <c r="F417" s="16"/>
      <c r="G417" s="16"/>
      <c r="H417" s="16" t="s">
        <v>1181</v>
      </c>
      <c r="I417" s="16"/>
      <c r="J417" s="16" t="s">
        <v>1182</v>
      </c>
      <c r="K417" s="37">
        <v>20</v>
      </c>
      <c r="L417" s="37">
        <v>9</v>
      </c>
      <c r="M417" s="38">
        <f>182379500+416000+M418+M419+M420+M421+M422</f>
        <v>254923648.70921555</v>
      </c>
      <c r="N417" s="38">
        <f>85542375-9476600+N418+N419+N420+N421+N422</f>
        <v>107474175</v>
      </c>
      <c r="O417" s="39">
        <v>297239947.05444425</v>
      </c>
    </row>
    <row r="418" spans="1:243" x14ac:dyDescent="0.2">
      <c r="A418" s="16"/>
      <c r="B418" s="40" t="s">
        <v>1183</v>
      </c>
      <c r="C418" s="35"/>
      <c r="D418" s="35" t="s">
        <v>1184</v>
      </c>
      <c r="E418" s="36"/>
      <c r="F418" s="16"/>
      <c r="G418" s="16"/>
      <c r="H418" s="16"/>
      <c r="I418" s="16"/>
      <c r="J418" s="16" t="s">
        <v>1185</v>
      </c>
      <c r="K418" s="41"/>
      <c r="L418" s="41"/>
      <c r="M418" s="30">
        <v>29450568.250175804</v>
      </c>
      <c r="N418" s="30">
        <v>12584000</v>
      </c>
      <c r="O418" s="31">
        <v>23900436</v>
      </c>
    </row>
    <row r="419" spans="1:243" x14ac:dyDescent="0.2">
      <c r="A419" s="16"/>
      <c r="B419" s="40" t="s">
        <v>1186</v>
      </c>
      <c r="C419" s="35"/>
      <c r="D419" s="35"/>
      <c r="E419" s="36"/>
      <c r="F419" s="16"/>
      <c r="G419" s="16"/>
      <c r="H419" s="16"/>
      <c r="I419" s="16"/>
      <c r="J419" s="16"/>
      <c r="K419" s="41"/>
      <c r="L419" s="41"/>
      <c r="M419" s="30">
        <v>2718513.9923239206</v>
      </c>
      <c r="N419" s="30">
        <v>1056000</v>
      </c>
      <c r="O419" s="31">
        <v>3044735.6714027915</v>
      </c>
    </row>
    <row r="420" spans="1:243" x14ac:dyDescent="0.2">
      <c r="A420" s="16"/>
      <c r="B420" s="40" t="s">
        <v>1187</v>
      </c>
      <c r="C420" s="35"/>
      <c r="D420" s="35"/>
      <c r="E420" s="36"/>
      <c r="F420" s="16"/>
      <c r="G420" s="16"/>
      <c r="H420" s="16"/>
      <c r="I420" s="16"/>
      <c r="J420" s="16"/>
      <c r="K420" s="41"/>
      <c r="L420" s="41"/>
      <c r="M420" s="30">
        <v>14457551.686449939</v>
      </c>
      <c r="N420" s="30">
        <v>6739200</v>
      </c>
      <c r="O420" s="31">
        <v>16192457.888823934</v>
      </c>
    </row>
    <row r="421" spans="1:243" x14ac:dyDescent="0.2">
      <c r="A421" s="16"/>
      <c r="B421" s="40" t="s">
        <v>1188</v>
      </c>
      <c r="C421" s="35"/>
      <c r="D421" s="35"/>
      <c r="E421" s="36"/>
      <c r="F421" s="16"/>
      <c r="G421" s="16"/>
      <c r="H421" s="16"/>
      <c r="I421" s="16"/>
      <c r="J421" s="16"/>
      <c r="K421" s="41"/>
      <c r="L421" s="41"/>
      <c r="M421" s="30">
        <v>14457551.686449939</v>
      </c>
      <c r="N421" s="30">
        <v>6739200</v>
      </c>
      <c r="O421" s="31">
        <v>16192457.888823934</v>
      </c>
    </row>
    <row r="422" spans="1:243" x14ac:dyDescent="0.2">
      <c r="A422" s="16"/>
      <c r="B422" s="40" t="s">
        <v>1189</v>
      </c>
      <c r="C422" s="35"/>
      <c r="D422" s="35"/>
      <c r="E422" s="36"/>
      <c r="F422" s="16"/>
      <c r="G422" s="16"/>
      <c r="H422" s="16"/>
      <c r="I422" s="16"/>
      <c r="J422" s="16"/>
      <c r="K422" s="41"/>
      <c r="L422" s="41"/>
      <c r="M422" s="30">
        <v>11043963.093815928</v>
      </c>
      <c r="N422" s="30">
        <v>4290000</v>
      </c>
      <c r="O422" s="31">
        <v>13584074.605393592</v>
      </c>
    </row>
    <row r="423" spans="1:243" x14ac:dyDescent="0.2">
      <c r="A423" s="16"/>
      <c r="B423" s="40"/>
      <c r="C423" s="35"/>
      <c r="D423" s="35"/>
      <c r="E423" s="36"/>
      <c r="F423" s="16"/>
      <c r="G423" s="16"/>
      <c r="H423" s="16"/>
      <c r="I423" s="16"/>
      <c r="J423" s="16"/>
      <c r="K423" s="41"/>
      <c r="L423" s="41"/>
      <c r="M423" s="30">
        <v>0</v>
      </c>
      <c r="N423" s="30">
        <v>0</v>
      </c>
      <c r="O423" s="31"/>
    </row>
    <row r="424" spans="1:243" s="32" customFormat="1" ht="25.5" x14ac:dyDescent="0.25">
      <c r="A424" s="37" t="s">
        <v>1178</v>
      </c>
      <c r="B424" s="34" t="s">
        <v>1190</v>
      </c>
      <c r="C424" s="35">
        <v>4000433</v>
      </c>
      <c r="D424" s="36" t="s">
        <v>1191</v>
      </c>
      <c r="E424" s="36" t="s">
        <v>1178</v>
      </c>
      <c r="F424" s="16"/>
      <c r="G424" s="16"/>
      <c r="H424" s="16" t="s">
        <v>1181</v>
      </c>
      <c r="I424" s="16"/>
      <c r="J424" s="16" t="s">
        <v>1182</v>
      </c>
      <c r="K424" s="37">
        <v>20</v>
      </c>
      <c r="L424" s="37">
        <v>9</v>
      </c>
      <c r="M424" s="38">
        <f>182379500+416000+M425+M426+M427+M428+M429</f>
        <v>254923648.70921555</v>
      </c>
      <c r="N424" s="38">
        <f>85542375-9476600+N425+N426+N427+N428+N429</f>
        <v>107474175</v>
      </c>
      <c r="O424" s="39">
        <v>297239947.05444425</v>
      </c>
    </row>
    <row r="425" spans="1:243" x14ac:dyDescent="0.2">
      <c r="A425" s="16"/>
      <c r="B425" s="40" t="s">
        <v>1183</v>
      </c>
      <c r="C425" s="35"/>
      <c r="D425" s="35" t="s">
        <v>1184</v>
      </c>
      <c r="E425" s="36"/>
      <c r="F425" s="16"/>
      <c r="G425" s="16"/>
      <c r="H425" s="16"/>
      <c r="I425" s="16"/>
      <c r="J425" s="16" t="s">
        <v>1185</v>
      </c>
      <c r="K425" s="41"/>
      <c r="L425" s="41"/>
      <c r="M425" s="30">
        <v>29450568.250175804</v>
      </c>
      <c r="N425" s="30">
        <v>12584000</v>
      </c>
      <c r="O425" s="31">
        <v>23900436</v>
      </c>
    </row>
    <row r="426" spans="1:243" x14ac:dyDescent="0.2">
      <c r="A426" s="16"/>
      <c r="B426" s="40" t="s">
        <v>1186</v>
      </c>
      <c r="C426" s="35"/>
      <c r="D426" s="35"/>
      <c r="E426" s="36"/>
      <c r="F426" s="16"/>
      <c r="G426" s="16"/>
      <c r="H426" s="16"/>
      <c r="I426" s="16"/>
      <c r="J426" s="16"/>
      <c r="K426" s="41"/>
      <c r="L426" s="41"/>
      <c r="M426" s="30">
        <v>2718513.9923239206</v>
      </c>
      <c r="N426" s="30">
        <v>1056000</v>
      </c>
      <c r="O426" s="31">
        <v>3044735.6714027915</v>
      </c>
    </row>
    <row r="427" spans="1:243" x14ac:dyDescent="0.2">
      <c r="A427" s="16"/>
      <c r="B427" s="40" t="s">
        <v>1187</v>
      </c>
      <c r="C427" s="35"/>
      <c r="D427" s="35"/>
      <c r="E427" s="36"/>
      <c r="F427" s="16"/>
      <c r="G427" s="16"/>
      <c r="H427" s="16"/>
      <c r="I427" s="16"/>
      <c r="J427" s="16"/>
      <c r="K427" s="41"/>
      <c r="L427" s="41"/>
      <c r="M427" s="30">
        <v>14457551.686449939</v>
      </c>
      <c r="N427" s="30">
        <v>6739200</v>
      </c>
      <c r="O427" s="31">
        <v>16192457.888823934</v>
      </c>
    </row>
    <row r="428" spans="1:243" x14ac:dyDescent="0.2">
      <c r="A428" s="16"/>
      <c r="B428" s="40" t="s">
        <v>1188</v>
      </c>
      <c r="C428" s="35"/>
      <c r="D428" s="35"/>
      <c r="E428" s="36"/>
      <c r="F428" s="16"/>
      <c r="G428" s="16"/>
      <c r="H428" s="16"/>
      <c r="I428" s="16"/>
      <c r="J428" s="16"/>
      <c r="K428" s="41"/>
      <c r="L428" s="41"/>
      <c r="M428" s="30">
        <v>14457551.686449939</v>
      </c>
      <c r="N428" s="30">
        <v>6739200</v>
      </c>
      <c r="O428" s="31">
        <v>16192457.888823934</v>
      </c>
    </row>
    <row r="429" spans="1:243" s="32" customFormat="1" x14ac:dyDescent="0.25">
      <c r="A429" s="37"/>
      <c r="B429" s="40" t="s">
        <v>1189</v>
      </c>
      <c r="C429" s="35"/>
      <c r="D429" s="36"/>
      <c r="E429" s="36"/>
      <c r="F429" s="16"/>
      <c r="G429" s="16"/>
      <c r="H429" s="16"/>
      <c r="I429" s="16"/>
      <c r="J429" s="16"/>
      <c r="K429" s="41"/>
      <c r="L429" s="41"/>
      <c r="M429" s="30">
        <v>11043963.093815928</v>
      </c>
      <c r="N429" s="30">
        <v>4290000</v>
      </c>
      <c r="O429" s="31">
        <v>13584074.605393592</v>
      </c>
      <c r="IH429" s="33"/>
      <c r="II429" s="33"/>
    </row>
    <row r="430" spans="1:243" x14ac:dyDescent="0.2">
      <c r="A430" s="16"/>
      <c r="B430" s="40"/>
      <c r="C430" s="35"/>
      <c r="D430" s="35"/>
      <c r="E430" s="36"/>
      <c r="F430" s="16"/>
      <c r="G430" s="16"/>
      <c r="H430" s="16"/>
      <c r="I430" s="16"/>
      <c r="J430" s="16"/>
      <c r="K430" s="41"/>
      <c r="L430" s="41"/>
      <c r="M430" s="44"/>
      <c r="N430" s="30">
        <v>0</v>
      </c>
      <c r="O430" s="31"/>
    </row>
    <row r="431" spans="1:243" ht="25.5" x14ac:dyDescent="0.2">
      <c r="A431" s="16">
        <v>690</v>
      </c>
      <c r="B431" s="34" t="s">
        <v>1192</v>
      </c>
      <c r="C431" s="35">
        <v>4000413</v>
      </c>
      <c r="D431" s="35" t="s">
        <v>1193</v>
      </c>
      <c r="E431" s="36">
        <v>690</v>
      </c>
      <c r="F431" s="16"/>
      <c r="G431" s="16" t="s">
        <v>1194</v>
      </c>
      <c r="H431" s="16" t="s">
        <v>1181</v>
      </c>
      <c r="I431" s="16" t="s">
        <v>1195</v>
      </c>
      <c r="J431" s="16" t="s">
        <v>1196</v>
      </c>
      <c r="K431" s="37">
        <v>20</v>
      </c>
      <c r="L431" s="37">
        <v>9</v>
      </c>
      <c r="M431" s="38">
        <f>182379500+M432+M433+M434+M435+M436</f>
        <v>255043113.58649147</v>
      </c>
      <c r="N431" s="38">
        <f>85542375+N432+N433+N434+N435+N436</f>
        <v>97686325</v>
      </c>
      <c r="O431" s="39">
        <v>296241496.04559052</v>
      </c>
    </row>
    <row r="432" spans="1:243" x14ac:dyDescent="0.2">
      <c r="A432" s="16"/>
      <c r="B432" s="40" t="s">
        <v>1197</v>
      </c>
      <c r="C432" s="35">
        <v>4000549</v>
      </c>
      <c r="D432" s="35" t="s">
        <v>1198</v>
      </c>
      <c r="E432" s="36">
        <v>691</v>
      </c>
      <c r="F432" s="16"/>
      <c r="G432" s="16" t="s">
        <v>1111</v>
      </c>
      <c r="H432" s="16" t="s">
        <v>428</v>
      </c>
      <c r="I432" s="16"/>
      <c r="J432" s="16" t="s">
        <v>1145</v>
      </c>
      <c r="K432" s="41"/>
      <c r="L432" s="41"/>
      <c r="M432" s="30">
        <v>29450568.250175804</v>
      </c>
      <c r="N432" s="30">
        <v>1497600</v>
      </c>
      <c r="O432" s="31">
        <v>23900436</v>
      </c>
    </row>
    <row r="433" spans="1:243" s="32" customFormat="1" x14ac:dyDescent="0.25">
      <c r="A433" s="37"/>
      <c r="B433" s="40" t="s">
        <v>1199</v>
      </c>
      <c r="C433" s="35">
        <v>4003093</v>
      </c>
      <c r="D433" s="36" t="s">
        <v>1200</v>
      </c>
      <c r="E433" s="36">
        <v>801</v>
      </c>
      <c r="F433" s="16"/>
      <c r="G433" s="16" t="s">
        <v>1201</v>
      </c>
      <c r="H433" s="16" t="s">
        <v>117</v>
      </c>
      <c r="I433" s="16"/>
      <c r="J433" s="16" t="s">
        <v>772</v>
      </c>
      <c r="K433" s="41"/>
      <c r="L433" s="41"/>
      <c r="M433" s="30">
        <v>2718513.9923239206</v>
      </c>
      <c r="N433" s="30">
        <v>893750</v>
      </c>
      <c r="O433" s="31">
        <v>1446564</v>
      </c>
      <c r="IH433" s="33"/>
      <c r="II433" s="33"/>
    </row>
    <row r="434" spans="1:243" x14ac:dyDescent="0.2">
      <c r="A434" s="16"/>
      <c r="B434" s="40" t="s">
        <v>1202</v>
      </c>
      <c r="C434" s="35">
        <v>4003572</v>
      </c>
      <c r="D434" s="35" t="s">
        <v>1203</v>
      </c>
      <c r="E434" s="36">
        <v>816</v>
      </c>
      <c r="F434" s="16" t="s">
        <v>1204</v>
      </c>
      <c r="G434" s="16"/>
      <c r="H434" s="16" t="s">
        <v>39</v>
      </c>
      <c r="I434" s="16"/>
      <c r="J434" s="16" t="s">
        <v>1205</v>
      </c>
      <c r="K434" s="41"/>
      <c r="L434" s="41"/>
      <c r="M434" s="30">
        <v>14725284.125087902</v>
      </c>
      <c r="N434" s="30">
        <v>686400</v>
      </c>
      <c r="O434" s="31">
        <v>16492318.220098453</v>
      </c>
    </row>
    <row r="435" spans="1:243" x14ac:dyDescent="0.2">
      <c r="A435" s="16"/>
      <c r="B435" s="40" t="s">
        <v>1206</v>
      </c>
      <c r="C435" s="35">
        <v>4003576</v>
      </c>
      <c r="D435" s="35" t="s">
        <v>1207</v>
      </c>
      <c r="E435" s="36">
        <v>817</v>
      </c>
      <c r="F435" s="16"/>
      <c r="G435" s="16"/>
      <c r="H435" s="16" t="s">
        <v>117</v>
      </c>
      <c r="I435" s="16"/>
      <c r="J435" s="16" t="s">
        <v>1208</v>
      </c>
      <c r="K435" s="41"/>
      <c r="L435" s="41"/>
      <c r="M435" s="30">
        <v>14725284.125087902</v>
      </c>
      <c r="N435" s="30">
        <v>5720000</v>
      </c>
      <c r="O435" s="31">
        <v>16492318.220098453</v>
      </c>
    </row>
    <row r="436" spans="1:243" x14ac:dyDescent="0.2">
      <c r="A436" s="16"/>
      <c r="B436" s="40" t="s">
        <v>1209</v>
      </c>
      <c r="C436" s="35">
        <v>0</v>
      </c>
      <c r="D436" s="35" t="s">
        <v>1210</v>
      </c>
      <c r="E436" s="36">
        <v>1307</v>
      </c>
      <c r="F436" s="16" t="s">
        <v>1211</v>
      </c>
      <c r="G436" s="16"/>
      <c r="H436" s="16" t="s">
        <v>58</v>
      </c>
      <c r="I436" s="16"/>
      <c r="J436" s="16" t="s">
        <v>1212</v>
      </c>
      <c r="K436" s="41"/>
      <c r="L436" s="41"/>
      <c r="M436" s="30">
        <v>11043963.093815928</v>
      </c>
      <c r="N436" s="30">
        <v>3346200</v>
      </c>
      <c r="O436" s="31">
        <v>13584074.605393592</v>
      </c>
    </row>
    <row r="437" spans="1:243" ht="25.5" x14ac:dyDescent="0.2">
      <c r="A437" s="16">
        <v>692</v>
      </c>
      <c r="B437" s="34" t="s">
        <v>1213</v>
      </c>
      <c r="C437" s="35">
        <v>4000416</v>
      </c>
      <c r="D437" s="35" t="s">
        <v>1214</v>
      </c>
      <c r="E437" s="36">
        <v>692</v>
      </c>
      <c r="F437" s="16"/>
      <c r="G437" s="16" t="s">
        <v>1195</v>
      </c>
      <c r="H437" s="16" t="s">
        <v>1181</v>
      </c>
      <c r="I437" s="16"/>
      <c r="J437" s="16" t="s">
        <v>1215</v>
      </c>
      <c r="K437" s="37">
        <v>20</v>
      </c>
      <c r="L437" s="37">
        <v>9</v>
      </c>
      <c r="M437" s="38">
        <f>182379500+M438+M439+M440+M441+M442</f>
        <v>255043113.58649147</v>
      </c>
      <c r="N437" s="38">
        <f>85542375+N438+N439+N440+N441+N442</f>
        <v>95501285</v>
      </c>
      <c r="O437" s="39">
        <v>298138704.25614893</v>
      </c>
    </row>
    <row r="438" spans="1:243" x14ac:dyDescent="0.2">
      <c r="A438" s="16"/>
      <c r="B438" s="40" t="s">
        <v>1216</v>
      </c>
      <c r="C438" s="35">
        <v>4000493</v>
      </c>
      <c r="D438" s="35" t="s">
        <v>1217</v>
      </c>
      <c r="E438" s="36">
        <v>693</v>
      </c>
      <c r="F438" s="16" t="s">
        <v>1218</v>
      </c>
      <c r="G438" s="16" t="s">
        <v>1111</v>
      </c>
      <c r="H438" s="16" t="s">
        <v>117</v>
      </c>
      <c r="I438" s="16"/>
      <c r="J438" s="16" t="s">
        <v>1145</v>
      </c>
      <c r="K438" s="41"/>
      <c r="L438" s="41"/>
      <c r="M438" s="30">
        <v>29450568.250175804</v>
      </c>
      <c r="N438" s="30">
        <v>1497600</v>
      </c>
      <c r="O438" s="31">
        <v>23900436</v>
      </c>
    </row>
    <row r="439" spans="1:243" s="32" customFormat="1" x14ac:dyDescent="0.25">
      <c r="A439" s="37"/>
      <c r="B439" s="40" t="s">
        <v>1219</v>
      </c>
      <c r="C439" s="35">
        <v>4002975</v>
      </c>
      <c r="D439" s="36" t="s">
        <v>1220</v>
      </c>
      <c r="E439" s="36">
        <v>700</v>
      </c>
      <c r="F439" s="16"/>
      <c r="G439" s="16" t="s">
        <v>1221</v>
      </c>
      <c r="H439" s="16" t="s">
        <v>117</v>
      </c>
      <c r="I439" s="16"/>
      <c r="J439" s="16" t="s">
        <v>772</v>
      </c>
      <c r="K439" s="41"/>
      <c r="L439" s="41"/>
      <c r="M439" s="30">
        <v>2718513.9923239206</v>
      </c>
      <c r="N439" s="30">
        <v>893750</v>
      </c>
      <c r="O439" s="31">
        <v>3343772.2105584224</v>
      </c>
      <c r="IH439" s="33"/>
      <c r="II439" s="33"/>
    </row>
    <row r="440" spans="1:243" x14ac:dyDescent="0.2">
      <c r="A440" s="16"/>
      <c r="B440" s="40" t="s">
        <v>1222</v>
      </c>
      <c r="C440" s="35">
        <v>4003687</v>
      </c>
      <c r="D440" s="35" t="s">
        <v>1223</v>
      </c>
      <c r="E440" s="36">
        <v>818</v>
      </c>
      <c r="F440" s="16" t="s">
        <v>1224</v>
      </c>
      <c r="G440" s="16"/>
      <c r="H440" s="16" t="s">
        <v>58</v>
      </c>
      <c r="I440" s="16"/>
      <c r="J440" s="16" t="s">
        <v>1208</v>
      </c>
      <c r="K440" s="41"/>
      <c r="L440" s="41"/>
      <c r="M440" s="30">
        <v>14725284.125087902</v>
      </c>
      <c r="N440" s="30">
        <v>686400</v>
      </c>
      <c r="O440" s="31">
        <v>16492318.220098453</v>
      </c>
    </row>
    <row r="441" spans="1:243" ht="19.5" customHeight="1" x14ac:dyDescent="0.2">
      <c r="A441" s="16"/>
      <c r="B441" s="40" t="s">
        <v>1225</v>
      </c>
      <c r="C441" s="35">
        <v>4003689</v>
      </c>
      <c r="D441" s="35" t="s">
        <v>1226</v>
      </c>
      <c r="E441" s="36">
        <v>819</v>
      </c>
      <c r="F441" s="16"/>
      <c r="G441" s="16"/>
      <c r="H441" s="16" t="s">
        <v>117</v>
      </c>
      <c r="I441" s="16"/>
      <c r="J441" s="16" t="s">
        <v>1208</v>
      </c>
      <c r="K441" s="41"/>
      <c r="L441" s="41"/>
      <c r="M441" s="30">
        <v>14725284.125087902</v>
      </c>
      <c r="N441" s="30">
        <v>5720000</v>
      </c>
      <c r="O441" s="31">
        <v>16492318.220098453</v>
      </c>
    </row>
    <row r="442" spans="1:243" ht="19.5" customHeight="1" x14ac:dyDescent="0.2">
      <c r="A442" s="16"/>
      <c r="B442" s="40" t="s">
        <v>1227</v>
      </c>
      <c r="C442" s="35">
        <v>4003188</v>
      </c>
      <c r="D442" s="35" t="s">
        <v>1228</v>
      </c>
      <c r="E442" s="36">
        <v>1306</v>
      </c>
      <c r="F442" s="16" t="s">
        <v>1211</v>
      </c>
      <c r="G442" s="16"/>
      <c r="H442" s="16" t="s">
        <v>58</v>
      </c>
      <c r="I442" s="16"/>
      <c r="J442" s="16" t="s">
        <v>1212</v>
      </c>
      <c r="K442" s="41"/>
      <c r="L442" s="41"/>
      <c r="M442" s="30">
        <v>11043963.093815928</v>
      </c>
      <c r="N442" s="30">
        <v>1161160</v>
      </c>
      <c r="O442" s="31">
        <v>13584074.605393592</v>
      </c>
    </row>
    <row r="443" spans="1:243" x14ac:dyDescent="0.2">
      <c r="A443" s="16"/>
      <c r="B443" s="40"/>
      <c r="C443" s="35"/>
      <c r="D443" s="35"/>
      <c r="E443" s="36"/>
      <c r="F443" s="16"/>
      <c r="G443" s="16"/>
      <c r="H443" s="16"/>
      <c r="I443" s="16"/>
      <c r="J443" s="16"/>
      <c r="K443" s="41"/>
      <c r="L443" s="41"/>
      <c r="M443" s="30">
        <v>0</v>
      </c>
      <c r="N443" s="30">
        <v>0</v>
      </c>
      <c r="O443" s="31"/>
    </row>
    <row r="444" spans="1:243" ht="25.5" x14ac:dyDescent="0.2">
      <c r="A444" s="16">
        <v>694</v>
      </c>
      <c r="B444" s="34" t="s">
        <v>1229</v>
      </c>
      <c r="C444" s="35">
        <v>4000417</v>
      </c>
      <c r="D444" s="35" t="s">
        <v>1230</v>
      </c>
      <c r="E444" s="36">
        <v>694</v>
      </c>
      <c r="F444" s="16"/>
      <c r="G444" s="16" t="s">
        <v>1195</v>
      </c>
      <c r="H444" s="16" t="s">
        <v>1181</v>
      </c>
      <c r="I444" s="16"/>
      <c r="J444" s="16" t="s">
        <v>1215</v>
      </c>
      <c r="K444" s="37">
        <v>20</v>
      </c>
      <c r="L444" s="37">
        <v>9</v>
      </c>
      <c r="M444" s="38">
        <f>182379500+M445+M446+M447+M448+M449</f>
        <v>255043113.58649147</v>
      </c>
      <c r="N444" s="38">
        <f>85542375+N445+N446+N447+N448+N449</f>
        <v>93932185</v>
      </c>
      <c r="O444" s="39">
        <v>298138704.25614893</v>
      </c>
    </row>
    <row r="445" spans="1:243" x14ac:dyDescent="0.2">
      <c r="A445" s="16"/>
      <c r="B445" s="40" t="s">
        <v>1231</v>
      </c>
      <c r="C445" s="35">
        <v>4000536</v>
      </c>
      <c r="D445" s="35" t="s">
        <v>1232</v>
      </c>
      <c r="E445" s="36">
        <v>695</v>
      </c>
      <c r="F445" s="16"/>
      <c r="G445" s="16" t="s">
        <v>1233</v>
      </c>
      <c r="H445" s="16" t="s">
        <v>428</v>
      </c>
      <c r="I445" s="16"/>
      <c r="J445" s="16" t="s">
        <v>1145</v>
      </c>
      <c r="K445" s="41"/>
      <c r="L445" s="41"/>
      <c r="M445" s="30">
        <v>29450568.250175804</v>
      </c>
      <c r="N445" s="30">
        <v>1497600</v>
      </c>
      <c r="O445" s="31">
        <v>23900436</v>
      </c>
    </row>
    <row r="446" spans="1:243" s="32" customFormat="1" x14ac:dyDescent="0.25">
      <c r="A446" s="37"/>
      <c r="B446" s="40" t="s">
        <v>1234</v>
      </c>
      <c r="C446" s="35">
        <v>4000492</v>
      </c>
      <c r="D446" s="36" t="s">
        <v>1235</v>
      </c>
      <c r="E446" s="36">
        <v>699</v>
      </c>
      <c r="F446" s="16"/>
      <c r="G446" s="16" t="s">
        <v>771</v>
      </c>
      <c r="H446" s="16" t="s">
        <v>117</v>
      </c>
      <c r="I446" s="16"/>
      <c r="J446" s="16" t="s">
        <v>1236</v>
      </c>
      <c r="K446" s="41"/>
      <c r="L446" s="41"/>
      <c r="M446" s="30">
        <v>2718513.9923239206</v>
      </c>
      <c r="N446" s="30">
        <v>583050</v>
      </c>
      <c r="O446" s="31">
        <v>3343772.2105584224</v>
      </c>
      <c r="IH446" s="33"/>
      <c r="II446" s="33"/>
    </row>
    <row r="447" spans="1:243" x14ac:dyDescent="0.2">
      <c r="A447" s="16"/>
      <c r="B447" s="40" t="s">
        <v>123</v>
      </c>
      <c r="C447" s="35">
        <v>4003687</v>
      </c>
      <c r="D447" s="35" t="s">
        <v>1223</v>
      </c>
      <c r="E447" s="36">
        <v>814</v>
      </c>
      <c r="F447" s="16" t="s">
        <v>1237</v>
      </c>
      <c r="G447" s="16"/>
      <c r="H447" s="16" t="s">
        <v>39</v>
      </c>
      <c r="I447" s="16"/>
      <c r="J447" s="16" t="s">
        <v>1208</v>
      </c>
      <c r="K447" s="41"/>
      <c r="L447" s="41"/>
      <c r="M447" s="30">
        <v>14725284.125087902</v>
      </c>
      <c r="N447" s="30">
        <v>686400</v>
      </c>
      <c r="O447" s="31">
        <v>16492318.220098453</v>
      </c>
    </row>
    <row r="448" spans="1:243" x14ac:dyDescent="0.2">
      <c r="A448" s="16"/>
      <c r="B448" s="40" t="s">
        <v>1238</v>
      </c>
      <c r="C448" s="35">
        <v>0</v>
      </c>
      <c r="D448" s="35" t="s">
        <v>1239</v>
      </c>
      <c r="E448" s="36">
        <v>815</v>
      </c>
      <c r="F448" s="16"/>
      <c r="G448" s="16"/>
      <c r="H448" s="16" t="s">
        <v>39</v>
      </c>
      <c r="I448" s="16"/>
      <c r="J448" s="16"/>
      <c r="K448" s="41"/>
      <c r="L448" s="41"/>
      <c r="M448" s="30">
        <v>14725284.125087902</v>
      </c>
      <c r="N448" s="30">
        <v>4461600</v>
      </c>
      <c r="O448" s="31">
        <v>16492318.220098453</v>
      </c>
    </row>
    <row r="449" spans="1:243" ht="25.5" x14ac:dyDescent="0.2">
      <c r="A449" s="16"/>
      <c r="B449" s="40" t="s">
        <v>1240</v>
      </c>
      <c r="C449" s="35">
        <v>4003192</v>
      </c>
      <c r="D449" s="35" t="s">
        <v>1241</v>
      </c>
      <c r="E449" s="36">
        <v>1305</v>
      </c>
      <c r="F449" s="16" t="s">
        <v>1211</v>
      </c>
      <c r="G449" s="16"/>
      <c r="H449" s="16" t="s">
        <v>1181</v>
      </c>
      <c r="I449" s="16"/>
      <c r="J449" s="16" t="s">
        <v>1212</v>
      </c>
      <c r="K449" s="41"/>
      <c r="L449" s="41"/>
      <c r="M449" s="30">
        <v>11043963.093815928</v>
      </c>
      <c r="N449" s="30">
        <v>1161160</v>
      </c>
      <c r="O449" s="31">
        <v>13584074.605393592</v>
      </c>
    </row>
    <row r="450" spans="1:243" x14ac:dyDescent="0.2">
      <c r="A450" s="16"/>
      <c r="B450" s="40"/>
      <c r="C450" s="35"/>
      <c r="D450" s="35"/>
      <c r="E450" s="36"/>
      <c r="F450" s="16"/>
      <c r="G450" s="16"/>
      <c r="H450" s="16"/>
      <c r="I450" s="16"/>
      <c r="J450" s="16"/>
      <c r="K450" s="41"/>
      <c r="L450" s="41"/>
      <c r="M450" s="30">
        <v>0</v>
      </c>
      <c r="N450" s="30">
        <v>0</v>
      </c>
      <c r="O450" s="31"/>
    </row>
    <row r="451" spans="1:243" ht="25.5" x14ac:dyDescent="0.2">
      <c r="A451" s="16">
        <v>696</v>
      </c>
      <c r="B451" s="34" t="s">
        <v>1242</v>
      </c>
      <c r="C451" s="35">
        <v>4000418</v>
      </c>
      <c r="D451" s="35" t="s">
        <v>1243</v>
      </c>
      <c r="E451" s="36">
        <v>696</v>
      </c>
      <c r="F451" s="16"/>
      <c r="G451" s="16" t="s">
        <v>1244</v>
      </c>
      <c r="H451" s="16" t="s">
        <v>1181</v>
      </c>
      <c r="I451" s="16" t="s">
        <v>1195</v>
      </c>
      <c r="J451" s="16" t="s">
        <v>1215</v>
      </c>
      <c r="K451" s="37">
        <v>20</v>
      </c>
      <c r="L451" s="37">
        <v>9</v>
      </c>
      <c r="M451" s="38">
        <f>182379500+M452+M453+M454+M455+M456</f>
        <v>255043113.58649147</v>
      </c>
      <c r="N451" s="38">
        <f>85542375+N452+N453+N454+N455+N456</f>
        <v>89823476.680000007</v>
      </c>
      <c r="O451" s="39">
        <v>298138704.25614893</v>
      </c>
    </row>
    <row r="452" spans="1:243" x14ac:dyDescent="0.2">
      <c r="A452" s="16"/>
      <c r="B452" s="40" t="s">
        <v>1245</v>
      </c>
      <c r="C452" s="35">
        <v>4000543</v>
      </c>
      <c r="D452" s="35" t="s">
        <v>1246</v>
      </c>
      <c r="E452" s="36">
        <v>697</v>
      </c>
      <c r="F452" s="16"/>
      <c r="G452" s="16" t="s">
        <v>1233</v>
      </c>
      <c r="H452" s="16" t="s">
        <v>428</v>
      </c>
      <c r="I452" s="16"/>
      <c r="J452" s="16" t="s">
        <v>1185</v>
      </c>
      <c r="K452" s="41"/>
      <c r="L452" s="41"/>
      <c r="M452" s="30">
        <v>29450568.250175804</v>
      </c>
      <c r="N452" s="30">
        <v>1497600</v>
      </c>
      <c r="O452" s="31">
        <v>23900436</v>
      </c>
    </row>
    <row r="453" spans="1:243" s="32" customFormat="1" x14ac:dyDescent="0.25">
      <c r="A453" s="37"/>
      <c r="B453" s="40" t="s">
        <v>1247</v>
      </c>
      <c r="C453" s="35">
        <v>4003092</v>
      </c>
      <c r="D453" s="36" t="s">
        <v>1248</v>
      </c>
      <c r="E453" s="36">
        <v>698</v>
      </c>
      <c r="F453" s="16" t="s">
        <v>1249</v>
      </c>
      <c r="G453" s="16" t="s">
        <v>771</v>
      </c>
      <c r="H453" s="16" t="s">
        <v>117</v>
      </c>
      <c r="I453" s="16"/>
      <c r="J453" s="16" t="s">
        <v>772</v>
      </c>
      <c r="K453" s="41"/>
      <c r="L453" s="41"/>
      <c r="M453" s="30">
        <v>2718513.9923239206</v>
      </c>
      <c r="N453" s="30">
        <v>893750</v>
      </c>
      <c r="O453" s="31">
        <v>3343772.2105584224</v>
      </c>
      <c r="IH453" s="33"/>
      <c r="II453" s="33"/>
    </row>
    <row r="454" spans="1:243" s="32" customFormat="1" ht="25.5" x14ac:dyDescent="0.25">
      <c r="A454" s="24"/>
      <c r="B454" s="25" t="s">
        <v>123</v>
      </c>
      <c r="C454" s="26">
        <v>4003571</v>
      </c>
      <c r="D454" s="27" t="s">
        <v>1250</v>
      </c>
      <c r="E454" s="27">
        <v>820</v>
      </c>
      <c r="F454" s="28" t="s">
        <v>1242</v>
      </c>
      <c r="G454" s="28"/>
      <c r="H454" s="28" t="s">
        <v>117</v>
      </c>
      <c r="I454" s="28"/>
      <c r="J454" s="28" t="s">
        <v>1251</v>
      </c>
      <c r="K454" s="29"/>
      <c r="L454" s="29"/>
      <c r="M454" s="30">
        <v>14725284.125087902</v>
      </c>
      <c r="N454" s="30">
        <v>686400</v>
      </c>
      <c r="O454" s="31">
        <v>16492318.220098453</v>
      </c>
    </row>
    <row r="455" spans="1:243" x14ac:dyDescent="0.2">
      <c r="A455" s="28"/>
      <c r="B455" s="25" t="s">
        <v>1252</v>
      </c>
      <c r="C455" s="26">
        <v>4003575</v>
      </c>
      <c r="D455" s="26" t="s">
        <v>1253</v>
      </c>
      <c r="E455" s="27">
        <v>821</v>
      </c>
      <c r="F455" s="28" t="s">
        <v>1254</v>
      </c>
      <c r="G455" s="28"/>
      <c r="H455" s="28" t="s">
        <v>58</v>
      </c>
      <c r="I455" s="28"/>
      <c r="J455" s="28" t="s">
        <v>1208</v>
      </c>
      <c r="K455" s="29"/>
      <c r="L455" s="29"/>
      <c r="M455" s="30">
        <v>14725284.125087902</v>
      </c>
      <c r="N455" s="30">
        <v>686400</v>
      </c>
      <c r="O455" s="31">
        <v>16492318.220098453</v>
      </c>
    </row>
    <row r="456" spans="1:243" ht="22.5" customHeight="1" x14ac:dyDescent="0.2">
      <c r="A456" s="28"/>
      <c r="B456" s="25" t="s">
        <v>1255</v>
      </c>
      <c r="C456" s="26">
        <v>4003193</v>
      </c>
      <c r="D456" s="26" t="s">
        <v>1256</v>
      </c>
      <c r="E456" s="27">
        <v>1304</v>
      </c>
      <c r="F456" s="28" t="s">
        <v>1211</v>
      </c>
      <c r="G456" s="28"/>
      <c r="H456" s="28" t="s">
        <v>58</v>
      </c>
      <c r="I456" s="28"/>
      <c r="J456" s="28" t="s">
        <v>1257</v>
      </c>
      <c r="K456" s="29"/>
      <c r="L456" s="29"/>
      <c r="M456" s="30">
        <v>11043963.093815928</v>
      </c>
      <c r="N456" s="30">
        <v>516951.68000000005</v>
      </c>
      <c r="O456" s="31">
        <v>13584074.605393592</v>
      </c>
    </row>
    <row r="457" spans="1:243" x14ac:dyDescent="0.2">
      <c r="A457" s="28"/>
      <c r="B457" s="25"/>
      <c r="C457" s="26"/>
      <c r="D457" s="26"/>
      <c r="E457" s="27"/>
      <c r="F457" s="28"/>
      <c r="G457" s="28"/>
      <c r="H457" s="28"/>
      <c r="I457" s="28"/>
      <c r="J457" s="28"/>
      <c r="K457" s="29"/>
      <c r="L457" s="29"/>
      <c r="M457" s="30">
        <v>0</v>
      </c>
      <c r="N457" s="30">
        <v>0</v>
      </c>
      <c r="O457" s="31"/>
    </row>
    <row r="458" spans="1:243" x14ac:dyDescent="0.2">
      <c r="A458" s="16">
        <v>702</v>
      </c>
      <c r="B458" s="34" t="s">
        <v>1258</v>
      </c>
      <c r="C458" s="35">
        <v>4003353</v>
      </c>
      <c r="D458" s="35" t="s">
        <v>1259</v>
      </c>
      <c r="E458" s="36">
        <v>702</v>
      </c>
      <c r="F458" s="16"/>
      <c r="G458" s="16"/>
      <c r="H458" s="16" t="s">
        <v>58</v>
      </c>
      <c r="I458" s="16"/>
      <c r="J458" s="16" t="s">
        <v>1260</v>
      </c>
      <c r="K458" s="37">
        <v>25</v>
      </c>
      <c r="L458" s="37">
        <v>17</v>
      </c>
      <c r="M458" s="38">
        <v>224895248.45588797</v>
      </c>
      <c r="N458" s="38">
        <v>123760000</v>
      </c>
      <c r="O458" s="31">
        <v>251882678.27059457</v>
      </c>
    </row>
    <row r="459" spans="1:243" x14ac:dyDescent="0.2">
      <c r="A459" s="16"/>
      <c r="B459" s="40"/>
      <c r="C459" s="35"/>
      <c r="D459" s="35"/>
      <c r="E459" s="36"/>
      <c r="F459" s="16"/>
      <c r="G459" s="16"/>
      <c r="H459" s="16"/>
      <c r="I459" s="16"/>
      <c r="J459" s="16"/>
      <c r="K459" s="41"/>
      <c r="L459" s="41"/>
      <c r="M459" s="30">
        <v>0</v>
      </c>
      <c r="N459" s="30">
        <v>0</v>
      </c>
      <c r="O459" s="31"/>
    </row>
    <row r="460" spans="1:243" ht="21" customHeight="1" x14ac:dyDescent="0.2">
      <c r="A460" s="16">
        <v>833</v>
      </c>
      <c r="B460" s="34" t="s">
        <v>1261</v>
      </c>
      <c r="C460" s="35">
        <v>4003368</v>
      </c>
      <c r="D460" s="35" t="s">
        <v>1262</v>
      </c>
      <c r="E460" s="36">
        <v>833</v>
      </c>
      <c r="F460" s="16" t="s">
        <v>1263</v>
      </c>
      <c r="G460" s="16"/>
      <c r="H460" s="16" t="s">
        <v>58</v>
      </c>
      <c r="I460" s="16"/>
      <c r="J460" s="16"/>
      <c r="K460" s="37">
        <v>20</v>
      </c>
      <c r="L460" s="37">
        <v>6</v>
      </c>
      <c r="M460" s="38">
        <f>110106134+M461</f>
        <v>112703234.11169423</v>
      </c>
      <c r="N460" s="38">
        <f>28758240+N461</f>
        <v>29537370.033508271</v>
      </c>
      <c r="O460" s="39">
        <v>127264744</v>
      </c>
    </row>
    <row r="461" spans="1:243" ht="25.5" x14ac:dyDescent="0.2">
      <c r="A461" s="16"/>
      <c r="B461" s="40" t="s">
        <v>1264</v>
      </c>
      <c r="C461" s="35">
        <v>4002825</v>
      </c>
      <c r="D461" s="35" t="s">
        <v>1265</v>
      </c>
      <c r="E461" s="36">
        <v>834</v>
      </c>
      <c r="F461" s="16" t="s">
        <v>1266</v>
      </c>
      <c r="G461" s="16" t="s">
        <v>1267</v>
      </c>
      <c r="H461" s="16" t="s">
        <v>58</v>
      </c>
      <c r="I461" s="16"/>
      <c r="J461" s="16" t="s">
        <v>1268</v>
      </c>
      <c r="K461" s="41"/>
      <c r="L461" s="41"/>
      <c r="M461" s="30">
        <v>2597100.1116942344</v>
      </c>
      <c r="N461" s="30">
        <v>779130.03350827028</v>
      </c>
      <c r="O461" s="31">
        <v>639744</v>
      </c>
    </row>
    <row r="462" spans="1:243" x14ac:dyDescent="0.2">
      <c r="A462" s="16"/>
      <c r="B462" s="40"/>
      <c r="C462" s="35"/>
      <c r="D462" s="35"/>
      <c r="E462" s="36"/>
      <c r="F462" s="16"/>
      <c r="G462" s="16"/>
      <c r="H462" s="16"/>
      <c r="I462" s="16"/>
      <c r="J462" s="16"/>
      <c r="K462" s="41"/>
      <c r="L462" s="41"/>
      <c r="M462" s="30">
        <v>0</v>
      </c>
      <c r="N462" s="30">
        <v>0</v>
      </c>
      <c r="O462" s="31"/>
    </row>
    <row r="463" spans="1:243" ht="25.5" x14ac:dyDescent="0.2">
      <c r="A463" s="16">
        <v>835</v>
      </c>
      <c r="B463" s="34" t="s">
        <v>1269</v>
      </c>
      <c r="C463" s="35">
        <v>4003370</v>
      </c>
      <c r="D463" s="35" t="s">
        <v>1270</v>
      </c>
      <c r="E463" s="36">
        <v>835</v>
      </c>
      <c r="F463" s="16"/>
      <c r="G463" s="16"/>
      <c r="H463" s="16" t="s">
        <v>1271</v>
      </c>
      <c r="I463" s="16"/>
      <c r="J463" s="16" t="s">
        <v>1272</v>
      </c>
      <c r="K463" s="37">
        <v>20</v>
      </c>
      <c r="L463" s="37">
        <v>8</v>
      </c>
      <c r="M463" s="38">
        <f>(50000*3080*1.16)+M464+M465+M466+M467+M468+M469+M470+M471+M472+M473</f>
        <v>300830891.2701335</v>
      </c>
      <c r="N463" s="38">
        <f>7719075+N464+N465+N466+N467+N468+N469+N470+N471+N472+N473</f>
        <v>52163795.872000001</v>
      </c>
      <c r="O463" s="39">
        <v>306914325.97708076</v>
      </c>
    </row>
    <row r="464" spans="1:243" x14ac:dyDescent="0.2">
      <c r="A464" s="16"/>
      <c r="B464" s="40" t="s">
        <v>1273</v>
      </c>
      <c r="C464" s="35" t="s">
        <v>1274</v>
      </c>
      <c r="D464" s="35" t="s">
        <v>1275</v>
      </c>
      <c r="E464" s="36" t="s">
        <v>54</v>
      </c>
      <c r="F464" s="16"/>
      <c r="G464" s="16"/>
      <c r="H464" s="16" t="s">
        <v>1276</v>
      </c>
      <c r="I464" s="16" t="s">
        <v>1277</v>
      </c>
      <c r="J464" s="16" t="s">
        <v>1278</v>
      </c>
      <c r="K464" s="41"/>
      <c r="L464" s="41"/>
      <c r="M464" s="30">
        <v>39588000</v>
      </c>
      <c r="N464" s="30">
        <f>0.6*M464</f>
        <v>23752800</v>
      </c>
      <c r="O464" s="31">
        <v>39733294.400000006</v>
      </c>
    </row>
    <row r="465" spans="1:243" s="32" customFormat="1" ht="12.75" x14ac:dyDescent="0.25">
      <c r="A465" s="37"/>
      <c r="B465" s="40" t="s">
        <v>1279</v>
      </c>
      <c r="C465" s="35">
        <v>4000422</v>
      </c>
      <c r="D465" s="36" t="s">
        <v>1280</v>
      </c>
      <c r="E465" s="36">
        <v>837</v>
      </c>
      <c r="F465" s="16"/>
      <c r="G465" s="16" t="s">
        <v>1111</v>
      </c>
      <c r="H465" s="16" t="s">
        <v>117</v>
      </c>
      <c r="I465" s="16"/>
      <c r="J465" s="16" t="s">
        <v>1281</v>
      </c>
      <c r="K465" s="41"/>
      <c r="L465" s="41"/>
      <c r="M465" s="30">
        <v>1564561.4382905897</v>
      </c>
      <c r="N465" s="30">
        <v>374000</v>
      </c>
      <c r="O465" s="31">
        <v>1099560</v>
      </c>
    </row>
    <row r="466" spans="1:243" s="32" customFormat="1" ht="12.75" x14ac:dyDescent="0.25">
      <c r="A466" s="37"/>
      <c r="B466" s="40" t="s">
        <v>1282</v>
      </c>
      <c r="C466" s="35">
        <v>40003602</v>
      </c>
      <c r="D466" s="36" t="s">
        <v>1283</v>
      </c>
      <c r="E466" s="36">
        <v>838</v>
      </c>
      <c r="F466" s="16" t="s">
        <v>1284</v>
      </c>
      <c r="G466" s="16"/>
      <c r="H466" s="16" t="s">
        <v>58</v>
      </c>
      <c r="I466" s="16"/>
      <c r="J466" s="16" t="s">
        <v>1285</v>
      </c>
      <c r="K466" s="41"/>
      <c r="L466" s="41"/>
      <c r="M466" s="30">
        <v>12884623.609451916</v>
      </c>
      <c r="N466" s="30">
        <v>4204200</v>
      </c>
      <c r="O466" s="31">
        <v>14430778.442586148</v>
      </c>
    </row>
    <row r="467" spans="1:243" s="32" customFormat="1" ht="12.75" x14ac:dyDescent="0.25">
      <c r="A467" s="37"/>
      <c r="B467" s="40" t="s">
        <v>1286</v>
      </c>
      <c r="C467" s="35">
        <v>4003074</v>
      </c>
      <c r="D467" s="36" t="s">
        <v>1287</v>
      </c>
      <c r="E467" s="36">
        <v>839</v>
      </c>
      <c r="F467" s="16"/>
      <c r="G467" s="16"/>
      <c r="H467" s="16" t="s">
        <v>228</v>
      </c>
      <c r="I467" s="16"/>
      <c r="J467" s="16" t="s">
        <v>1281</v>
      </c>
      <c r="K467" s="41"/>
      <c r="L467" s="41"/>
      <c r="M467" s="30">
        <v>1564561.4382905897</v>
      </c>
      <c r="N467" s="30">
        <v>607750</v>
      </c>
      <c r="O467" s="31">
        <v>1924410.5690974253</v>
      </c>
    </row>
    <row r="468" spans="1:243" s="32" customFormat="1" ht="12.75" x14ac:dyDescent="0.25">
      <c r="A468" s="37"/>
      <c r="B468" s="40" t="s">
        <v>1288</v>
      </c>
      <c r="C468" s="35">
        <v>4003603</v>
      </c>
      <c r="D468" s="36" t="s">
        <v>1289</v>
      </c>
      <c r="E468" s="36">
        <v>840</v>
      </c>
      <c r="F468" s="16"/>
      <c r="G468" s="16"/>
      <c r="H468" s="16" t="s">
        <v>58</v>
      </c>
      <c r="I468" s="16"/>
      <c r="J468" s="16"/>
      <c r="K468" s="41"/>
      <c r="L468" s="41"/>
      <c r="M468" s="30">
        <v>12884623.609451916</v>
      </c>
      <c r="N468" s="30">
        <v>1401400.0000000002</v>
      </c>
      <c r="O468" s="31">
        <v>14430778.442586148</v>
      </c>
    </row>
    <row r="469" spans="1:243" s="32" customFormat="1" ht="12.75" x14ac:dyDescent="0.25">
      <c r="A469" s="37"/>
      <c r="B469" s="40" t="s">
        <v>1290</v>
      </c>
      <c r="C469" s="35">
        <v>4003206</v>
      </c>
      <c r="D469" s="36" t="s">
        <v>1291</v>
      </c>
      <c r="E469" s="36">
        <v>841</v>
      </c>
      <c r="F469" s="16"/>
      <c r="G469" s="16" t="s">
        <v>1292</v>
      </c>
      <c r="H469" s="16" t="s">
        <v>224</v>
      </c>
      <c r="I469" s="16"/>
      <c r="J469" s="16" t="s">
        <v>755</v>
      </c>
      <c r="K469" s="41"/>
      <c r="L469" s="41"/>
      <c r="M469" s="30">
        <v>10675830.99068873</v>
      </c>
      <c r="N469" s="30">
        <v>487900.00000000006</v>
      </c>
      <c r="O469" s="31">
        <v>13131272.118547138</v>
      </c>
    </row>
    <row r="470" spans="1:243" x14ac:dyDescent="0.2">
      <c r="A470" s="16"/>
      <c r="B470" s="40" t="s">
        <v>1293</v>
      </c>
      <c r="C470" s="35">
        <v>4000814</v>
      </c>
      <c r="D470" s="35" t="s">
        <v>1294</v>
      </c>
      <c r="E470" s="36">
        <v>842</v>
      </c>
      <c r="F470" s="16"/>
      <c r="G470" s="16" t="s">
        <v>1111</v>
      </c>
      <c r="H470" s="16" t="s">
        <v>117</v>
      </c>
      <c r="I470" s="16"/>
      <c r="J470" s="16" t="s">
        <v>1295</v>
      </c>
      <c r="K470" s="41"/>
      <c r="L470" s="41"/>
      <c r="M470" s="30">
        <v>3129122.8765811794</v>
      </c>
      <c r="N470" s="30">
        <v>614900</v>
      </c>
      <c r="O470" s="31">
        <v>2173416</v>
      </c>
    </row>
    <row r="471" spans="1:243" s="32" customFormat="1" ht="25.5" x14ac:dyDescent="0.25">
      <c r="A471" s="37"/>
      <c r="B471" s="40" t="s">
        <v>1296</v>
      </c>
      <c r="C471" s="35">
        <v>4002094</v>
      </c>
      <c r="D471" s="36" t="s">
        <v>1297</v>
      </c>
      <c r="E471" s="36">
        <v>843</v>
      </c>
      <c r="F471" s="16"/>
      <c r="G471" s="16" t="s">
        <v>1298</v>
      </c>
      <c r="H471" s="16" t="s">
        <v>58</v>
      </c>
      <c r="I471" s="16"/>
      <c r="J471" s="16" t="s">
        <v>1299</v>
      </c>
      <c r="K471" s="41"/>
      <c r="L471" s="41"/>
      <c r="M471" s="30">
        <v>1564561.4382905897</v>
      </c>
      <c r="N471" s="30">
        <v>510510</v>
      </c>
      <c r="O471" s="31">
        <v>1752308.8108854606</v>
      </c>
      <c r="IH471" s="33"/>
      <c r="II471" s="33"/>
    </row>
    <row r="472" spans="1:243" x14ac:dyDescent="0.2">
      <c r="A472" s="28"/>
      <c r="B472" s="25" t="s">
        <v>1300</v>
      </c>
      <c r="C472" s="26">
        <v>4003406</v>
      </c>
      <c r="D472" s="26" t="s">
        <v>1301</v>
      </c>
      <c r="E472" s="27">
        <v>853</v>
      </c>
      <c r="F472" s="28"/>
      <c r="G472" s="28"/>
      <c r="H472" s="28" t="s">
        <v>1302</v>
      </c>
      <c r="I472" s="28"/>
      <c r="J472" s="28"/>
      <c r="K472" s="29"/>
      <c r="L472" s="29"/>
      <c r="M472" s="30">
        <v>23609721.744000003</v>
      </c>
      <c r="N472" s="30">
        <v>11804860.872000001</v>
      </c>
      <c r="O472" s="31">
        <v>26442888.353280004</v>
      </c>
    </row>
    <row r="473" spans="1:243" s="32" customFormat="1" ht="25.5" x14ac:dyDescent="0.25">
      <c r="A473" s="24"/>
      <c r="B473" s="25" t="s">
        <v>1303</v>
      </c>
      <c r="C473" s="26">
        <v>4003579</v>
      </c>
      <c r="D473" s="27" t="s">
        <v>1304</v>
      </c>
      <c r="E473" s="27">
        <v>859</v>
      </c>
      <c r="F473" s="28"/>
      <c r="G473" s="28"/>
      <c r="H473" s="28" t="s">
        <v>1271</v>
      </c>
      <c r="I473" s="28"/>
      <c r="J473" s="28"/>
      <c r="K473" s="29"/>
      <c r="L473" s="29"/>
      <c r="M473" s="30">
        <v>14725284.125087902</v>
      </c>
      <c r="N473" s="30">
        <v>686400</v>
      </c>
      <c r="O473" s="31">
        <v>16492318.220098453</v>
      </c>
    </row>
    <row r="474" spans="1:243" ht="25.5" x14ac:dyDescent="0.2">
      <c r="A474" s="16">
        <v>844</v>
      </c>
      <c r="B474" s="34" t="s">
        <v>1305</v>
      </c>
      <c r="C474" s="35">
        <v>4003360</v>
      </c>
      <c r="D474" s="35" t="s">
        <v>1306</v>
      </c>
      <c r="E474" s="36">
        <v>844</v>
      </c>
      <c r="F474" s="16"/>
      <c r="G474" s="16"/>
      <c r="H474" s="16" t="s">
        <v>1307</v>
      </c>
      <c r="I474" s="16"/>
      <c r="J474" s="16" t="s">
        <v>1308</v>
      </c>
      <c r="K474" s="37">
        <v>20</v>
      </c>
      <c r="L474" s="37">
        <v>9</v>
      </c>
      <c r="M474" s="38">
        <f>M463+M475+M476+M477+M478+M479+M480+M481+M482+M483+M484</f>
        <v>449699405.83117497</v>
      </c>
      <c r="N474" s="38">
        <f>7719075+N475+N476+N477+N478+N479+N480+N481+N482+N483+N484</f>
        <v>56050906.744000003</v>
      </c>
      <c r="O474" s="39">
        <v>334801484.44073564</v>
      </c>
    </row>
    <row r="475" spans="1:243" x14ac:dyDescent="0.2">
      <c r="A475" s="16"/>
      <c r="B475" s="40" t="s">
        <v>1309</v>
      </c>
      <c r="C475" s="35">
        <v>0</v>
      </c>
      <c r="D475" s="35" t="s">
        <v>1310</v>
      </c>
      <c r="E475" s="36">
        <v>845</v>
      </c>
      <c r="F475" s="16"/>
      <c r="G475" s="16"/>
      <c r="H475" s="16" t="s">
        <v>58</v>
      </c>
      <c r="I475" s="16"/>
      <c r="J475" s="16"/>
      <c r="K475" s="41"/>
      <c r="L475" s="41"/>
      <c r="M475" s="30">
        <v>37133920</v>
      </c>
      <c r="N475" s="30">
        <v>15015000</v>
      </c>
      <c r="O475" s="31">
        <v>39733294.400000006</v>
      </c>
    </row>
    <row r="476" spans="1:243" s="32" customFormat="1" ht="12.75" x14ac:dyDescent="0.25">
      <c r="A476" s="37"/>
      <c r="B476" s="40" t="s">
        <v>1311</v>
      </c>
      <c r="C476" s="35">
        <v>4003075</v>
      </c>
      <c r="D476" s="36" t="s">
        <v>1312</v>
      </c>
      <c r="E476" s="36">
        <v>846</v>
      </c>
      <c r="F476" s="16"/>
      <c r="G476" s="16"/>
      <c r="H476" s="16" t="s">
        <v>58</v>
      </c>
      <c r="I476" s="16"/>
      <c r="J476" s="16" t="s">
        <v>1313</v>
      </c>
      <c r="K476" s="41"/>
      <c r="L476" s="41"/>
      <c r="M476" s="30">
        <v>1564561.4382905897</v>
      </c>
      <c r="N476" s="30">
        <v>607750</v>
      </c>
      <c r="O476" s="31">
        <v>639744</v>
      </c>
    </row>
    <row r="477" spans="1:243" x14ac:dyDescent="0.2">
      <c r="A477" s="16"/>
      <c r="B477" s="40" t="s">
        <v>1314</v>
      </c>
      <c r="C477" s="35">
        <v>4003600</v>
      </c>
      <c r="D477" s="35" t="s">
        <v>1315</v>
      </c>
      <c r="E477" s="36">
        <v>847</v>
      </c>
      <c r="F477" s="16"/>
      <c r="G477" s="16"/>
      <c r="H477" s="16" t="s">
        <v>58</v>
      </c>
      <c r="I477" s="16"/>
      <c r="J477" s="16"/>
      <c r="K477" s="41"/>
      <c r="L477" s="41"/>
      <c r="M477" s="30">
        <v>12884623.609451916</v>
      </c>
      <c r="N477" s="30">
        <v>5005000</v>
      </c>
      <c r="O477" s="31">
        <v>14430778.442586148</v>
      </c>
    </row>
    <row r="478" spans="1:243" x14ac:dyDescent="0.2">
      <c r="A478" s="16"/>
      <c r="B478" s="40" t="s">
        <v>1316</v>
      </c>
      <c r="C478" s="35">
        <v>4003177</v>
      </c>
      <c r="D478" s="35" t="s">
        <v>1317</v>
      </c>
      <c r="E478" s="36">
        <v>848</v>
      </c>
      <c r="F478" s="16"/>
      <c r="G478" s="16"/>
      <c r="H478" s="16" t="s">
        <v>58</v>
      </c>
      <c r="I478" s="16"/>
      <c r="J478" s="16" t="s">
        <v>1318</v>
      </c>
      <c r="K478" s="41"/>
      <c r="L478" s="41"/>
      <c r="M478" s="30">
        <v>10675830.99068873</v>
      </c>
      <c r="N478" s="30">
        <v>1161160</v>
      </c>
      <c r="O478" s="31">
        <v>13131272.118547138</v>
      </c>
    </row>
    <row r="479" spans="1:243" x14ac:dyDescent="0.2">
      <c r="A479" s="16"/>
      <c r="B479" s="40" t="s">
        <v>1319</v>
      </c>
      <c r="C479" s="35">
        <v>4003207</v>
      </c>
      <c r="D479" s="35" t="s">
        <v>1320</v>
      </c>
      <c r="E479" s="36">
        <v>850</v>
      </c>
      <c r="F479" s="16" t="s">
        <v>1321</v>
      </c>
      <c r="G479" s="16" t="s">
        <v>1322</v>
      </c>
      <c r="H479" s="16" t="s">
        <v>224</v>
      </c>
      <c r="I479" s="16"/>
      <c r="J479" s="16" t="s">
        <v>752</v>
      </c>
      <c r="K479" s="41"/>
      <c r="L479" s="41"/>
      <c r="M479" s="30">
        <v>12332425.45476112</v>
      </c>
      <c r="N479" s="30">
        <v>487900.00000000006</v>
      </c>
      <c r="O479" s="31">
        <v>15168883.309356177</v>
      </c>
    </row>
    <row r="480" spans="1:243" s="32" customFormat="1" x14ac:dyDescent="0.25">
      <c r="A480" s="37"/>
      <c r="B480" s="40" t="s">
        <v>1323</v>
      </c>
      <c r="C480" s="35">
        <v>4002935</v>
      </c>
      <c r="D480" s="36" t="s">
        <v>1324</v>
      </c>
      <c r="E480" s="36">
        <v>851</v>
      </c>
      <c r="F480" s="16" t="s">
        <v>1321</v>
      </c>
      <c r="G480" s="16" t="s">
        <v>1325</v>
      </c>
      <c r="H480" s="16" t="s">
        <v>117</v>
      </c>
      <c r="I480" s="16"/>
      <c r="J480" s="16" t="s">
        <v>1295</v>
      </c>
      <c r="K480" s="41"/>
      <c r="L480" s="41"/>
      <c r="M480" s="30">
        <v>3129122.8765811794</v>
      </c>
      <c r="N480" s="30">
        <v>614900</v>
      </c>
      <c r="O480" s="31">
        <v>2173416</v>
      </c>
      <c r="IH480" s="33"/>
      <c r="II480" s="33"/>
    </row>
    <row r="481" spans="1:243" x14ac:dyDescent="0.2">
      <c r="A481" s="16"/>
      <c r="B481" s="40" t="s">
        <v>1326</v>
      </c>
      <c r="C481" s="35">
        <v>4002842</v>
      </c>
      <c r="D481" s="35" t="s">
        <v>1327</v>
      </c>
      <c r="E481" s="36">
        <v>852</v>
      </c>
      <c r="F481" s="16"/>
      <c r="G481" s="16"/>
      <c r="H481" s="16" t="s">
        <v>58</v>
      </c>
      <c r="I481" s="16"/>
      <c r="J481" s="16" t="s">
        <v>1328</v>
      </c>
      <c r="K481" s="41"/>
      <c r="L481" s="41"/>
      <c r="M481" s="30">
        <v>9203302.5781799387</v>
      </c>
      <c r="N481" s="30">
        <v>1144000</v>
      </c>
      <c r="O481" s="31">
        <v>10307698.887561532</v>
      </c>
    </row>
    <row r="482" spans="1:243" x14ac:dyDescent="0.2">
      <c r="A482" s="16"/>
      <c r="B482" s="40" t="s">
        <v>1329</v>
      </c>
      <c r="C482" s="35" t="s">
        <v>1330</v>
      </c>
      <c r="D482" s="35" t="s">
        <v>1331</v>
      </c>
      <c r="E482" s="36">
        <v>854</v>
      </c>
      <c r="F482" s="16" t="s">
        <v>1332</v>
      </c>
      <c r="G482" s="16">
        <v>48901</v>
      </c>
      <c r="H482" s="16" t="s">
        <v>1302</v>
      </c>
      <c r="I482" s="16"/>
      <c r="J482" s="16"/>
      <c r="K482" s="41"/>
      <c r="L482" s="41"/>
      <c r="M482" s="30">
        <v>23609721.744000003</v>
      </c>
      <c r="N482" s="30">
        <v>11804860.872000001</v>
      </c>
      <c r="O482" s="31">
        <v>32990000</v>
      </c>
    </row>
    <row r="483" spans="1:243" ht="25.5" x14ac:dyDescent="0.2">
      <c r="A483" s="16"/>
      <c r="B483" s="40" t="s">
        <v>1333</v>
      </c>
      <c r="C483" s="35">
        <v>4003580</v>
      </c>
      <c r="D483" s="35" t="s">
        <v>1334</v>
      </c>
      <c r="E483" s="36">
        <v>858</v>
      </c>
      <c r="F483" s="16"/>
      <c r="G483" s="16"/>
      <c r="H483" s="16" t="s">
        <v>1307</v>
      </c>
      <c r="I483" s="16"/>
      <c r="J483" s="16" t="s">
        <v>1335</v>
      </c>
      <c r="K483" s="41"/>
      <c r="L483" s="41"/>
      <c r="M483" s="30">
        <v>14725284.125087902</v>
      </c>
      <c r="N483" s="30">
        <v>686400</v>
      </c>
      <c r="O483" s="31">
        <v>16492318.220098453</v>
      </c>
    </row>
    <row r="484" spans="1:243" s="32" customFormat="1" x14ac:dyDescent="0.25">
      <c r="A484" s="37"/>
      <c r="B484" s="40" t="s">
        <v>1336</v>
      </c>
      <c r="C484" s="35">
        <v>4004405</v>
      </c>
      <c r="D484" s="36" t="s">
        <v>1337</v>
      </c>
      <c r="E484" s="36"/>
      <c r="F484" s="16" t="s">
        <v>1338</v>
      </c>
      <c r="G484" s="16" t="s">
        <v>1339</v>
      </c>
      <c r="H484" s="16" t="s">
        <v>1302</v>
      </c>
      <c r="I484" s="16"/>
      <c r="J484" s="16"/>
      <c r="K484" s="41"/>
      <c r="L484" s="41"/>
      <c r="M484" s="30">
        <v>23609721.744000003</v>
      </c>
      <c r="N484" s="30">
        <v>11804860.872000001</v>
      </c>
      <c r="O484" s="31">
        <v>26442888.353280004</v>
      </c>
      <c r="IH484" s="33"/>
      <c r="II484" s="33"/>
    </row>
    <row r="485" spans="1:243" x14ac:dyDescent="0.2">
      <c r="A485" s="16"/>
      <c r="B485" s="40"/>
      <c r="C485" s="35"/>
      <c r="D485" s="35"/>
      <c r="E485" s="36"/>
      <c r="F485" s="16"/>
      <c r="G485" s="16"/>
      <c r="H485" s="16"/>
      <c r="I485" s="16"/>
      <c r="J485" s="16"/>
      <c r="K485" s="41"/>
      <c r="L485" s="41"/>
      <c r="M485" s="30">
        <v>0</v>
      </c>
      <c r="N485" s="30">
        <v>0</v>
      </c>
      <c r="O485" s="31"/>
    </row>
    <row r="486" spans="1:243" x14ac:dyDescent="0.2">
      <c r="A486" s="16">
        <v>951</v>
      </c>
      <c r="B486" s="34" t="s">
        <v>1340</v>
      </c>
      <c r="C486" s="35"/>
      <c r="D486" s="35"/>
      <c r="E486" s="36"/>
      <c r="F486" s="16"/>
      <c r="G486" s="16"/>
      <c r="H486" s="16"/>
      <c r="I486" s="16"/>
      <c r="J486" s="16"/>
      <c r="K486" s="37">
        <v>25</v>
      </c>
      <c r="L486" s="37">
        <v>6</v>
      </c>
      <c r="M486" s="38">
        <f>SUM(M487:M489)</f>
        <v>172196184.36470091</v>
      </c>
      <c r="N486" s="38">
        <f>SUM(N487:N489)</f>
        <v>16148342.000000004</v>
      </c>
      <c r="O486" s="39">
        <v>218508377.08578569</v>
      </c>
    </row>
    <row r="487" spans="1:243" x14ac:dyDescent="0.2">
      <c r="A487" s="16"/>
      <c r="B487" s="40" t="s">
        <v>19</v>
      </c>
      <c r="C487" s="35">
        <v>4000325</v>
      </c>
      <c r="D487" s="35" t="s">
        <v>1341</v>
      </c>
      <c r="E487" s="36">
        <v>951</v>
      </c>
      <c r="F487" s="16"/>
      <c r="G487" s="16"/>
      <c r="H487" s="16" t="s">
        <v>703</v>
      </c>
      <c r="I487" s="16"/>
      <c r="J487" s="16" t="s">
        <v>1342</v>
      </c>
      <c r="K487" s="41"/>
      <c r="L487" s="41"/>
      <c r="M487" s="30">
        <v>155040251.12472358</v>
      </c>
      <c r="N487" s="30">
        <v>9797480.0000000019</v>
      </c>
      <c r="O487" s="31">
        <v>193800313.90590447</v>
      </c>
    </row>
    <row r="488" spans="1:243" x14ac:dyDescent="0.2">
      <c r="A488" s="16"/>
      <c r="B488" s="40" t="s">
        <v>1343</v>
      </c>
      <c r="C488" s="35">
        <v>4003111</v>
      </c>
      <c r="D488" s="35" t="s">
        <v>1344</v>
      </c>
      <c r="E488" s="36">
        <v>955</v>
      </c>
      <c r="F488" s="16"/>
      <c r="G488" s="16" t="s">
        <v>1345</v>
      </c>
      <c r="H488" s="16" t="s">
        <v>1346</v>
      </c>
      <c r="I488" s="16"/>
      <c r="J488" s="16" t="s">
        <v>1347</v>
      </c>
      <c r="K488" s="41"/>
      <c r="L488" s="41"/>
      <c r="M488" s="30">
        <v>6671290.004301535</v>
      </c>
      <c r="N488" s="30">
        <v>344862</v>
      </c>
      <c r="O488" s="31">
        <v>4732392</v>
      </c>
    </row>
    <row r="489" spans="1:243" x14ac:dyDescent="0.2">
      <c r="A489" s="16"/>
      <c r="B489" s="40" t="s">
        <v>1348</v>
      </c>
      <c r="C489" s="35">
        <v>0</v>
      </c>
      <c r="D489" s="35" t="s">
        <v>1349</v>
      </c>
      <c r="E489" s="36">
        <v>956</v>
      </c>
      <c r="F489" s="16"/>
      <c r="G489" s="16"/>
      <c r="H489" s="16" t="s">
        <v>58</v>
      </c>
      <c r="I489" s="16"/>
      <c r="J489" s="16" t="s">
        <v>1350</v>
      </c>
      <c r="K489" s="41"/>
      <c r="L489" s="41"/>
      <c r="M489" s="30">
        <v>10484643.23567578</v>
      </c>
      <c r="N489" s="30">
        <v>6006000.0000000009</v>
      </c>
      <c r="O489" s="31">
        <v>12896111.17988121</v>
      </c>
    </row>
    <row r="490" spans="1:243" x14ac:dyDescent="0.2">
      <c r="A490" s="16"/>
      <c r="B490" s="40"/>
      <c r="C490" s="35"/>
      <c r="D490" s="35"/>
      <c r="E490" s="36"/>
      <c r="F490" s="16"/>
      <c r="G490" s="16"/>
      <c r="H490" s="16"/>
      <c r="I490" s="16"/>
      <c r="J490" s="16"/>
      <c r="K490" s="41"/>
      <c r="L490" s="41"/>
      <c r="M490" s="30">
        <v>0</v>
      </c>
      <c r="N490" s="30">
        <v>0</v>
      </c>
      <c r="O490" s="31"/>
    </row>
    <row r="491" spans="1:243" x14ac:dyDescent="0.2">
      <c r="A491" s="16">
        <v>957</v>
      </c>
      <c r="B491" s="34" t="s">
        <v>1351</v>
      </c>
      <c r="C491" s="35"/>
      <c r="D491" s="35"/>
      <c r="E491" s="36"/>
      <c r="F491" s="16"/>
      <c r="G491" s="16"/>
      <c r="H491" s="16"/>
      <c r="I491" s="16"/>
      <c r="J491" s="16"/>
      <c r="K491" s="37">
        <v>25</v>
      </c>
      <c r="L491" s="37">
        <v>7</v>
      </c>
      <c r="M491" s="38">
        <f>SUM(M492:M494)</f>
        <v>172196184.36470091</v>
      </c>
      <c r="N491" s="38">
        <f>SUM(N492:N494)</f>
        <v>42128362</v>
      </c>
      <c r="O491" s="39">
        <v>211428817.08578569</v>
      </c>
    </row>
    <row r="492" spans="1:243" x14ac:dyDescent="0.2">
      <c r="A492" s="28"/>
      <c r="B492" s="25" t="s">
        <v>19</v>
      </c>
      <c r="C492" s="26">
        <v>4000962</v>
      </c>
      <c r="D492" s="26" t="s">
        <v>1352</v>
      </c>
      <c r="E492" s="27">
        <v>957</v>
      </c>
      <c r="F492" s="28" t="s">
        <v>1353</v>
      </c>
      <c r="G492" s="28"/>
      <c r="H492" s="28" t="s">
        <v>1354</v>
      </c>
      <c r="I492" s="28"/>
      <c r="J492" s="28" t="s">
        <v>1355</v>
      </c>
      <c r="K492" s="29"/>
      <c r="L492" s="29"/>
      <c r="M492" s="30">
        <v>155040251.12472358</v>
      </c>
      <c r="N492" s="30">
        <v>34991000</v>
      </c>
      <c r="O492" s="31">
        <v>193800313.90590447</v>
      </c>
    </row>
    <row r="493" spans="1:243" x14ac:dyDescent="0.2">
      <c r="A493" s="28"/>
      <c r="B493" s="25" t="s">
        <v>1356</v>
      </c>
      <c r="C493" s="26">
        <v>4003112</v>
      </c>
      <c r="D493" s="26" t="s">
        <v>1357</v>
      </c>
      <c r="E493" s="27">
        <v>958</v>
      </c>
      <c r="F493" s="28"/>
      <c r="G493" s="28">
        <v>583126</v>
      </c>
      <c r="H493" s="28" t="s">
        <v>1346</v>
      </c>
      <c r="I493" s="28" t="s">
        <v>1358</v>
      </c>
      <c r="J493" s="28" t="s">
        <v>1359</v>
      </c>
      <c r="K493" s="29"/>
      <c r="L493" s="29"/>
      <c r="M493" s="30">
        <v>6671290.004301535</v>
      </c>
      <c r="N493" s="30">
        <v>344862</v>
      </c>
      <c r="O493" s="31">
        <v>4732392</v>
      </c>
    </row>
    <row r="494" spans="1:243" x14ac:dyDescent="0.2">
      <c r="A494" s="28"/>
      <c r="B494" s="25" t="s">
        <v>1360</v>
      </c>
      <c r="C494" s="26">
        <v>4003169</v>
      </c>
      <c r="D494" s="26" t="s">
        <v>1361</v>
      </c>
      <c r="E494" s="27">
        <v>959</v>
      </c>
      <c r="F494" s="28"/>
      <c r="G494" s="28"/>
      <c r="H494" s="28" t="s">
        <v>1346</v>
      </c>
      <c r="I494" s="28" t="s">
        <v>1362</v>
      </c>
      <c r="J494" s="28" t="s">
        <v>1363</v>
      </c>
      <c r="K494" s="29"/>
      <c r="L494" s="29"/>
      <c r="M494" s="30">
        <v>10484643.23567578</v>
      </c>
      <c r="N494" s="30">
        <v>6792500</v>
      </c>
      <c r="O494" s="31">
        <v>12896111.17988121</v>
      </c>
    </row>
    <row r="495" spans="1:243" x14ac:dyDescent="0.2">
      <c r="A495" s="28"/>
      <c r="B495" s="25"/>
      <c r="C495" s="26"/>
      <c r="D495" s="26"/>
      <c r="E495" s="27"/>
      <c r="F495" s="28"/>
      <c r="G495" s="28"/>
      <c r="H495" s="28"/>
      <c r="I495" s="28"/>
      <c r="J495" s="28"/>
      <c r="K495" s="29"/>
      <c r="L495" s="29"/>
      <c r="M495" s="30">
        <v>0</v>
      </c>
      <c r="N495" s="30">
        <v>0</v>
      </c>
      <c r="O495" s="31"/>
    </row>
    <row r="496" spans="1:243" ht="22.5" customHeight="1" x14ac:dyDescent="0.2">
      <c r="A496" s="16">
        <v>970</v>
      </c>
      <c r="B496" s="34" t="s">
        <v>1364</v>
      </c>
      <c r="C496" s="35">
        <v>4004248</v>
      </c>
      <c r="D496" s="35" t="s">
        <v>1365</v>
      </c>
      <c r="E496" s="36">
        <v>970</v>
      </c>
      <c r="F496" s="16"/>
      <c r="G496" s="16"/>
      <c r="H496" s="16" t="s">
        <v>236</v>
      </c>
      <c r="I496" s="16">
        <v>915152</v>
      </c>
      <c r="J496" s="16"/>
      <c r="K496" s="37">
        <v>25</v>
      </c>
      <c r="L496" s="37">
        <v>20</v>
      </c>
      <c r="M496" s="38">
        <v>232387654.04705077</v>
      </c>
      <c r="N496" s="38">
        <v>27132905</v>
      </c>
      <c r="O496" s="31">
        <v>260274172.5326969</v>
      </c>
    </row>
    <row r="497" spans="1:15" x14ac:dyDescent="0.2">
      <c r="A497" s="16"/>
      <c r="B497" s="40"/>
      <c r="C497" s="35"/>
      <c r="D497" s="35"/>
      <c r="E497" s="36"/>
      <c r="F497" s="16"/>
      <c r="G497" s="16"/>
      <c r="H497" s="16"/>
      <c r="I497" s="16"/>
      <c r="J497" s="16"/>
      <c r="K497" s="41"/>
      <c r="L497" s="41"/>
      <c r="M497" s="30">
        <v>0</v>
      </c>
      <c r="N497" s="30">
        <v>0</v>
      </c>
      <c r="O497" s="31"/>
    </row>
    <row r="498" spans="1:15" x14ac:dyDescent="0.2">
      <c r="A498" s="16">
        <v>985</v>
      </c>
      <c r="B498" s="34" t="s">
        <v>1366</v>
      </c>
      <c r="C498" s="35">
        <v>4002610</v>
      </c>
      <c r="D498" s="35" t="s">
        <v>1367</v>
      </c>
      <c r="E498" s="36">
        <v>985</v>
      </c>
      <c r="F498" s="16"/>
      <c r="G498" s="16" t="s">
        <v>1368</v>
      </c>
      <c r="H498" s="16" t="s">
        <v>1369</v>
      </c>
      <c r="I498" s="16"/>
      <c r="J498" s="16"/>
      <c r="K498" s="37">
        <v>25</v>
      </c>
      <c r="L498" s="37">
        <v>9</v>
      </c>
      <c r="M498" s="38">
        <f>104288800+M499+M500</f>
        <v>114412432.83599792</v>
      </c>
      <c r="N498" s="38">
        <f>37543968+N499+N500</f>
        <v>40168018</v>
      </c>
      <c r="O498" s="39">
        <v>123907011.33253692</v>
      </c>
    </row>
    <row r="499" spans="1:15" s="32" customFormat="1" ht="12.75" x14ac:dyDescent="0.25">
      <c r="A499" s="37"/>
      <c r="B499" s="40" t="s">
        <v>1370</v>
      </c>
      <c r="C499" s="35" t="s">
        <v>1371</v>
      </c>
      <c r="D499" s="36" t="s">
        <v>1372</v>
      </c>
      <c r="E499" s="36">
        <v>986</v>
      </c>
      <c r="F499" s="16" t="s">
        <v>1111</v>
      </c>
      <c r="G499" s="16"/>
      <c r="H499" s="16" t="s">
        <v>117</v>
      </c>
      <c r="I499" s="16"/>
      <c r="J499" s="16"/>
      <c r="K499" s="41"/>
      <c r="L499" s="41"/>
      <c r="M499" s="30">
        <v>4601651.2890899694</v>
      </c>
      <c r="N499" s="30">
        <v>1036750</v>
      </c>
      <c r="O499" s="31">
        <v>4732392</v>
      </c>
    </row>
    <row r="500" spans="1:15" s="32" customFormat="1" ht="12.75" x14ac:dyDescent="0.25">
      <c r="A500" s="37"/>
      <c r="B500" s="40" t="s">
        <v>1373</v>
      </c>
      <c r="C500" s="35" t="s">
        <v>1374</v>
      </c>
      <c r="D500" s="36" t="s">
        <v>1375</v>
      </c>
      <c r="E500" s="36">
        <v>0</v>
      </c>
      <c r="F500" s="16"/>
      <c r="G500" s="16"/>
      <c r="H500" s="16" t="s">
        <v>1369</v>
      </c>
      <c r="I500" s="16"/>
      <c r="J500" s="16"/>
      <c r="K500" s="41"/>
      <c r="L500" s="41"/>
      <c r="M500" s="30">
        <v>5521981.5469079642</v>
      </c>
      <c r="N500" s="30">
        <v>1587300</v>
      </c>
      <c r="O500" s="31">
        <v>6184619.3325369209</v>
      </c>
    </row>
    <row r="501" spans="1:15" x14ac:dyDescent="0.2">
      <c r="A501" s="16"/>
      <c r="B501" s="40"/>
      <c r="C501" s="35"/>
      <c r="D501" s="35"/>
      <c r="E501" s="36"/>
      <c r="F501" s="16"/>
      <c r="G501" s="16"/>
      <c r="H501" s="16"/>
      <c r="I501" s="16"/>
      <c r="J501" s="16"/>
      <c r="K501" s="41"/>
      <c r="L501" s="41"/>
      <c r="M501" s="30">
        <v>0</v>
      </c>
      <c r="N501" s="30">
        <v>0</v>
      </c>
      <c r="O501" s="31"/>
    </row>
    <row r="502" spans="1:15" x14ac:dyDescent="0.2">
      <c r="A502" s="16">
        <v>1058</v>
      </c>
      <c r="B502" s="34" t="s">
        <v>1376</v>
      </c>
      <c r="C502" s="35"/>
      <c r="D502" s="35"/>
      <c r="E502" s="36"/>
      <c r="F502" s="16"/>
      <c r="G502" s="16"/>
      <c r="H502" s="16"/>
      <c r="I502" s="16"/>
      <c r="J502" s="16"/>
      <c r="K502" s="37">
        <v>30</v>
      </c>
      <c r="L502" s="37">
        <v>25</v>
      </c>
      <c r="M502" s="38">
        <f>SUM(M503:M505)</f>
        <v>1556490064.6990147</v>
      </c>
      <c r="N502" s="38">
        <f>SUM(N503:N505)</f>
        <v>1031883760.08</v>
      </c>
      <c r="O502" s="39">
        <v>1914482779.579788</v>
      </c>
    </row>
    <row r="503" spans="1:15" x14ac:dyDescent="0.2">
      <c r="A503" s="16"/>
      <c r="B503" s="40" t="s">
        <v>19</v>
      </c>
      <c r="C503" s="35">
        <v>4002604</v>
      </c>
      <c r="D503" s="35" t="s">
        <v>1377</v>
      </c>
      <c r="E503" s="36">
        <v>1058</v>
      </c>
      <c r="F503" s="16"/>
      <c r="G503" s="16"/>
      <c r="H503" s="16" t="s">
        <v>58</v>
      </c>
      <c r="I503" s="16"/>
      <c r="J503" s="16" t="s">
        <v>1378</v>
      </c>
      <c r="K503" s="41"/>
      <c r="L503" s="41"/>
      <c r="M503" s="30">
        <v>1398991308.9694905</v>
      </c>
      <c r="N503" s="30">
        <v>929273328.45000005</v>
      </c>
      <c r="O503" s="31">
        <v>1720759310.0324733</v>
      </c>
    </row>
    <row r="504" spans="1:15" s="32" customFormat="1" ht="25.5" x14ac:dyDescent="0.25">
      <c r="A504" s="37"/>
      <c r="B504" s="40" t="s">
        <v>1379</v>
      </c>
      <c r="C504" s="35">
        <v>4002604</v>
      </c>
      <c r="D504" s="36" t="s">
        <v>1380</v>
      </c>
      <c r="E504" s="36">
        <v>1059</v>
      </c>
      <c r="F504" s="16"/>
      <c r="G504" s="16" t="s">
        <v>1381</v>
      </c>
      <c r="H504" s="16" t="s">
        <v>1382</v>
      </c>
      <c r="I504" s="16" t="s">
        <v>1383</v>
      </c>
      <c r="J504" s="16"/>
      <c r="K504" s="41"/>
      <c r="L504" s="41"/>
      <c r="M504" s="30">
        <v>78749377.864762053</v>
      </c>
      <c r="N504" s="30">
        <v>44049600</v>
      </c>
      <c r="O504" s="31">
        <v>96861734.773657322</v>
      </c>
    </row>
    <row r="505" spans="1:15" s="32" customFormat="1" ht="25.5" x14ac:dyDescent="0.25">
      <c r="A505" s="37"/>
      <c r="B505" s="40" t="s">
        <v>1384</v>
      </c>
      <c r="C505" s="35">
        <v>4004144</v>
      </c>
      <c r="D505" s="36" t="s">
        <v>1385</v>
      </c>
      <c r="E505" s="36"/>
      <c r="F505" s="16" t="s">
        <v>1386</v>
      </c>
      <c r="G505" s="16"/>
      <c r="H505" s="16" t="s">
        <v>1387</v>
      </c>
      <c r="I505" s="16" t="s">
        <v>1388</v>
      </c>
      <c r="J505" s="16"/>
      <c r="K505" s="41"/>
      <c r="L505" s="41"/>
      <c r="M505" s="30">
        <v>78749377.864762053</v>
      </c>
      <c r="N505" s="30">
        <v>58560831.630000003</v>
      </c>
      <c r="O505" s="31">
        <v>96861734.773657322</v>
      </c>
    </row>
    <row r="506" spans="1:15" x14ac:dyDescent="0.2">
      <c r="A506" s="16"/>
      <c r="B506" s="40"/>
      <c r="C506" s="35"/>
      <c r="D506" s="35"/>
      <c r="E506" s="36"/>
      <c r="F506" s="16"/>
      <c r="G506" s="16"/>
      <c r="H506" s="16"/>
      <c r="I506" s="16"/>
      <c r="J506" s="16"/>
      <c r="K506" s="41"/>
      <c r="L506" s="41"/>
      <c r="M506" s="30">
        <v>0</v>
      </c>
      <c r="N506" s="30">
        <v>0</v>
      </c>
      <c r="O506" s="31"/>
    </row>
    <row r="507" spans="1:15" x14ac:dyDescent="0.2">
      <c r="A507" s="16">
        <v>1062</v>
      </c>
      <c r="B507" s="34" t="s">
        <v>1389</v>
      </c>
      <c r="C507" s="35"/>
      <c r="D507" s="35"/>
      <c r="E507" s="36"/>
      <c r="F507" s="16"/>
      <c r="G507" s="16"/>
      <c r="H507" s="16"/>
      <c r="I507" s="16"/>
      <c r="J507" s="16"/>
      <c r="K507" s="37">
        <v>30</v>
      </c>
      <c r="L507" s="37">
        <v>12</v>
      </c>
      <c r="M507" s="38">
        <f>SUM(M508:M510)</f>
        <v>1437301002.0249257</v>
      </c>
      <c r="N507" s="38">
        <f>SUM(N508:N510)</f>
        <v>49813750</v>
      </c>
      <c r="O507" s="39">
        <v>1761076094.697201</v>
      </c>
    </row>
    <row r="508" spans="1:15" x14ac:dyDescent="0.2">
      <c r="A508" s="28"/>
      <c r="B508" s="25" t="s">
        <v>19</v>
      </c>
      <c r="C508" s="26">
        <v>4000459</v>
      </c>
      <c r="D508" s="26" t="s">
        <v>1390</v>
      </c>
      <c r="E508" s="27">
        <v>1062</v>
      </c>
      <c r="F508" s="28" t="s">
        <v>1391</v>
      </c>
      <c r="G508" s="28"/>
      <c r="H508" s="28" t="s">
        <v>117</v>
      </c>
      <c r="I508" s="28"/>
      <c r="J508" s="28" t="s">
        <v>1392</v>
      </c>
      <c r="K508" s="29"/>
      <c r="L508" s="29"/>
      <c r="M508" s="30">
        <v>1376814065.6957185</v>
      </c>
      <c r="N508" s="30">
        <v>43200000</v>
      </c>
      <c r="O508" s="31">
        <v>1693481300.8057337</v>
      </c>
    </row>
    <row r="509" spans="1:15" x14ac:dyDescent="0.2">
      <c r="A509" s="28"/>
      <c r="B509" s="25" t="s">
        <v>1393</v>
      </c>
      <c r="C509" s="26">
        <v>4003230</v>
      </c>
      <c r="D509" s="26" t="s">
        <v>1394</v>
      </c>
      <c r="E509" s="27">
        <v>1063</v>
      </c>
      <c r="F509" s="28"/>
      <c r="G509" s="28"/>
      <c r="H509" s="28" t="s">
        <v>1395</v>
      </c>
      <c r="I509" s="28"/>
      <c r="J509" s="28" t="s">
        <v>1396</v>
      </c>
      <c r="K509" s="29"/>
      <c r="L509" s="29"/>
      <c r="M509" s="30">
        <v>52671208.601275958</v>
      </c>
      <c r="N509" s="30">
        <v>3324750</v>
      </c>
      <c r="O509" s="31">
        <v>60571889.891467348</v>
      </c>
    </row>
    <row r="510" spans="1:15" x14ac:dyDescent="0.2">
      <c r="A510" s="28"/>
      <c r="B510" s="25" t="s">
        <v>1397</v>
      </c>
      <c r="C510" s="26" t="s">
        <v>1398</v>
      </c>
      <c r="D510" s="35" t="s">
        <v>1399</v>
      </c>
      <c r="E510" s="27">
        <v>1064</v>
      </c>
      <c r="F510" s="28"/>
      <c r="G510" s="28"/>
      <c r="H510" s="28" t="s">
        <v>117</v>
      </c>
      <c r="I510" s="28" t="s">
        <v>1400</v>
      </c>
      <c r="J510" s="28"/>
      <c r="K510" s="29"/>
      <c r="L510" s="29"/>
      <c r="M510" s="30">
        <v>7815727.7279312713</v>
      </c>
      <c r="N510" s="30">
        <v>3289000</v>
      </c>
      <c r="O510" s="31">
        <v>7022904</v>
      </c>
    </row>
    <row r="511" spans="1:15" x14ac:dyDescent="0.2">
      <c r="A511" s="28"/>
      <c r="B511" s="25"/>
      <c r="C511" s="26"/>
      <c r="D511" s="26"/>
      <c r="E511" s="27"/>
      <c r="F511" s="28"/>
      <c r="G511" s="28"/>
      <c r="H511" s="28"/>
      <c r="I511" s="28"/>
      <c r="J511" s="28"/>
      <c r="K511" s="29"/>
      <c r="L511" s="29"/>
      <c r="M511" s="30">
        <v>0</v>
      </c>
      <c r="N511" s="30">
        <v>0</v>
      </c>
      <c r="O511" s="31"/>
    </row>
    <row r="512" spans="1:15" x14ac:dyDescent="0.2">
      <c r="A512" s="16">
        <v>1065</v>
      </c>
      <c r="B512" s="34" t="s">
        <v>1401</v>
      </c>
      <c r="C512" s="35"/>
      <c r="D512" s="35"/>
      <c r="E512" s="36"/>
      <c r="F512" s="16"/>
      <c r="G512" s="16"/>
      <c r="H512" s="16"/>
      <c r="I512" s="16"/>
      <c r="J512" s="16"/>
      <c r="K512" s="37">
        <v>30</v>
      </c>
      <c r="L512" s="37">
        <v>19</v>
      </c>
      <c r="M512" s="38">
        <f>SUM(M513:M520)</f>
        <v>1965610390.0640006</v>
      </c>
      <c r="N512" s="38">
        <f>SUM(N513:N520)</f>
        <v>359256741.36000001</v>
      </c>
      <c r="O512" s="39">
        <v>2298319495.3939114</v>
      </c>
    </row>
    <row r="513" spans="1:15" x14ac:dyDescent="0.2">
      <c r="A513" s="16"/>
      <c r="B513" s="40" t="s">
        <v>19</v>
      </c>
      <c r="C513" s="35">
        <v>4000460</v>
      </c>
      <c r="D513" s="35" t="s">
        <v>1402</v>
      </c>
      <c r="E513" s="36">
        <v>1065</v>
      </c>
      <c r="F513" s="16" t="s">
        <v>1391</v>
      </c>
      <c r="G513" s="16"/>
      <c r="H513" s="16" t="s">
        <v>58</v>
      </c>
      <c r="I513" s="16"/>
      <c r="J513" s="16" t="s">
        <v>1392</v>
      </c>
      <c r="K513" s="41"/>
      <c r="L513" s="41"/>
      <c r="M513" s="30">
        <v>1376814065.6957185</v>
      </c>
      <c r="N513" s="30">
        <v>43200000</v>
      </c>
      <c r="O513" s="31">
        <v>1693481300.8057337</v>
      </c>
    </row>
    <row r="514" spans="1:15" x14ac:dyDescent="0.2">
      <c r="A514" s="16"/>
      <c r="B514" s="40" t="s">
        <v>1403</v>
      </c>
      <c r="C514" s="35">
        <v>4003231</v>
      </c>
      <c r="D514" s="35" t="s">
        <v>1404</v>
      </c>
      <c r="E514" s="36">
        <v>1066</v>
      </c>
      <c r="F514" s="16"/>
      <c r="G514" s="16"/>
      <c r="H514" s="16" t="s">
        <v>759</v>
      </c>
      <c r="I514" s="16"/>
      <c r="J514" s="16" t="s">
        <v>1396</v>
      </c>
      <c r="K514" s="41"/>
      <c r="L514" s="41"/>
      <c r="M514" s="30">
        <v>52671208.601275958</v>
      </c>
      <c r="N514" s="30">
        <v>3324750</v>
      </c>
      <c r="O514" s="31">
        <v>60571889.891467348</v>
      </c>
    </row>
    <row r="515" spans="1:15" x14ac:dyDescent="0.2">
      <c r="A515" s="16"/>
      <c r="B515" s="40" t="s">
        <v>1405</v>
      </c>
      <c r="C515" s="35">
        <v>4003130</v>
      </c>
      <c r="D515" s="35" t="s">
        <v>1399</v>
      </c>
      <c r="E515" s="36">
        <v>1067</v>
      </c>
      <c r="F515" s="16"/>
      <c r="G515" s="16"/>
      <c r="H515" s="16" t="s">
        <v>117</v>
      </c>
      <c r="I515" s="16"/>
      <c r="J515" s="16" t="s">
        <v>1406</v>
      </c>
      <c r="K515" s="41"/>
      <c r="L515" s="41"/>
      <c r="M515" s="30">
        <v>7815727.7279312713</v>
      </c>
      <c r="N515" s="30">
        <v>1052480</v>
      </c>
      <c r="O515" s="31">
        <v>7022904</v>
      </c>
    </row>
    <row r="516" spans="1:15" x14ac:dyDescent="0.2">
      <c r="A516" s="16"/>
      <c r="B516" s="40" t="s">
        <v>1407</v>
      </c>
      <c r="C516" s="35"/>
      <c r="D516" s="35" t="s">
        <v>1408</v>
      </c>
      <c r="E516" s="36"/>
      <c r="F516" s="16" t="s">
        <v>1409</v>
      </c>
      <c r="G516" s="16"/>
      <c r="H516" s="16"/>
      <c r="I516" s="16"/>
      <c r="J516" s="16"/>
      <c r="K516" s="41"/>
      <c r="L516" s="41"/>
      <c r="M516" s="30">
        <v>128633852.18886885</v>
      </c>
      <c r="N516" s="30">
        <v>75950600</v>
      </c>
      <c r="O516" s="31">
        <v>158219638.19230869</v>
      </c>
    </row>
    <row r="517" spans="1:15" x14ac:dyDescent="0.2">
      <c r="A517" s="16"/>
      <c r="B517" s="40" t="s">
        <v>1410</v>
      </c>
      <c r="C517" s="35"/>
      <c r="D517" s="35" t="s">
        <v>1411</v>
      </c>
      <c r="E517" s="36"/>
      <c r="F517" s="16"/>
      <c r="G517" s="16"/>
      <c r="H517" s="16"/>
      <c r="I517" s="16"/>
      <c r="J517" s="16" t="s">
        <v>1412</v>
      </c>
      <c r="K517" s="41"/>
      <c r="L517" s="41"/>
      <c r="M517" s="30">
        <v>128633852.18886885</v>
      </c>
      <c r="N517" s="30">
        <v>75950600</v>
      </c>
      <c r="O517" s="31">
        <v>144069914.45153314</v>
      </c>
    </row>
    <row r="518" spans="1:15" x14ac:dyDescent="0.2">
      <c r="A518" s="16"/>
      <c r="B518" s="40" t="s">
        <v>1413</v>
      </c>
      <c r="C518" s="35"/>
      <c r="D518" s="35" t="s">
        <v>1414</v>
      </c>
      <c r="E518" s="36"/>
      <c r="F518" s="16"/>
      <c r="G518" s="16"/>
      <c r="H518" s="16" t="s">
        <v>330</v>
      </c>
      <c r="I518" s="16"/>
      <c r="J518" s="16" t="s">
        <v>1415</v>
      </c>
      <c r="K518" s="41"/>
      <c r="L518" s="41"/>
      <c r="M518" s="30">
        <v>52671208.601275958</v>
      </c>
      <c r="N518" s="30">
        <v>28644000</v>
      </c>
      <c r="O518" s="31">
        <v>60571889.891467348</v>
      </c>
    </row>
    <row r="519" spans="1:15" x14ac:dyDescent="0.2">
      <c r="A519" s="16"/>
      <c r="B519" s="40" t="s">
        <v>1416</v>
      </c>
      <c r="C519" s="35"/>
      <c r="D519" s="35" t="s">
        <v>1417</v>
      </c>
      <c r="E519" s="36"/>
      <c r="F519" s="16"/>
      <c r="G519" s="16"/>
      <c r="H519" s="16" t="s">
        <v>474</v>
      </c>
      <c r="I519" s="16"/>
      <c r="J519" s="16" t="s">
        <v>1418</v>
      </c>
      <c r="K519" s="41"/>
      <c r="L519" s="41"/>
      <c r="M519" s="30">
        <v>76806948.130239189</v>
      </c>
      <c r="N519" s="30">
        <v>45349911.359999999</v>
      </c>
      <c r="O519" s="31">
        <v>15830808</v>
      </c>
    </row>
    <row r="520" spans="1:15" s="32" customFormat="1" ht="12.75" x14ac:dyDescent="0.25">
      <c r="A520" s="37"/>
      <c r="B520" s="40" t="s">
        <v>1419</v>
      </c>
      <c r="C520" s="35"/>
      <c r="D520" s="36" t="s">
        <v>1420</v>
      </c>
      <c r="E520" s="36"/>
      <c r="F520" s="16"/>
      <c r="G520" s="16"/>
      <c r="H520" s="16"/>
      <c r="I520" s="16"/>
      <c r="J520" s="16" t="s">
        <v>1421</v>
      </c>
      <c r="K520" s="41"/>
      <c r="L520" s="41"/>
      <c r="M520" s="30">
        <v>141563526.92982233</v>
      </c>
      <c r="N520" s="30">
        <v>85784400</v>
      </c>
      <c r="O520" s="31">
        <v>158551150.16140103</v>
      </c>
    </row>
    <row r="521" spans="1:15" x14ac:dyDescent="0.2">
      <c r="A521" s="16">
        <v>1068</v>
      </c>
      <c r="B521" s="34" t="s">
        <v>1422</v>
      </c>
      <c r="C521" s="35"/>
      <c r="D521" s="35"/>
      <c r="E521" s="36"/>
      <c r="F521" s="16"/>
      <c r="G521" s="16"/>
      <c r="H521" s="16"/>
      <c r="I521" s="16"/>
      <c r="J521" s="16"/>
      <c r="K521" s="37">
        <v>30</v>
      </c>
      <c r="L521" s="37">
        <v>19</v>
      </c>
      <c r="M521" s="38">
        <f>SUM(M522:M529)</f>
        <v>1965610390.0640006</v>
      </c>
      <c r="N521" s="38">
        <f>SUM(N522:N529)</f>
        <v>358439061.36000001</v>
      </c>
      <c r="O521" s="39">
        <v>2302566401.2018056</v>
      </c>
    </row>
    <row r="522" spans="1:15" x14ac:dyDescent="0.2">
      <c r="A522" s="16"/>
      <c r="B522" s="40" t="s">
        <v>19</v>
      </c>
      <c r="C522" s="35">
        <v>4000383</v>
      </c>
      <c r="D522" s="35" t="s">
        <v>1423</v>
      </c>
      <c r="E522" s="36">
        <v>1068</v>
      </c>
      <c r="F522" s="16" t="s">
        <v>1391</v>
      </c>
      <c r="G522" s="16"/>
      <c r="H522" s="16" t="s">
        <v>58</v>
      </c>
      <c r="I522" s="16"/>
      <c r="J522" s="16" t="s">
        <v>1392</v>
      </c>
      <c r="K522" s="41"/>
      <c r="L522" s="41"/>
      <c r="M522" s="30">
        <v>1376814065.6957185</v>
      </c>
      <c r="N522" s="30">
        <v>43200000</v>
      </c>
      <c r="O522" s="31">
        <v>1693481300.8057337</v>
      </c>
    </row>
    <row r="523" spans="1:15" x14ac:dyDescent="0.2">
      <c r="A523" s="16"/>
      <c r="B523" s="40" t="s">
        <v>1424</v>
      </c>
      <c r="C523" s="35">
        <v>4003231</v>
      </c>
      <c r="D523" s="35" t="s">
        <v>1404</v>
      </c>
      <c r="E523" s="36">
        <v>1069</v>
      </c>
      <c r="F523" s="16"/>
      <c r="G523" s="16" t="s">
        <v>1425</v>
      </c>
      <c r="H523" s="16" t="s">
        <v>759</v>
      </c>
      <c r="I523" s="16"/>
      <c r="J523" s="16" t="s">
        <v>1396</v>
      </c>
      <c r="K523" s="41"/>
      <c r="L523" s="41"/>
      <c r="M523" s="30">
        <v>52671208.601275958</v>
      </c>
      <c r="N523" s="30">
        <v>3324750</v>
      </c>
      <c r="O523" s="31">
        <v>60571889.891467348</v>
      </c>
    </row>
    <row r="524" spans="1:15" x14ac:dyDescent="0.2">
      <c r="A524" s="16"/>
      <c r="B524" s="40" t="s">
        <v>1426</v>
      </c>
      <c r="C524" s="35">
        <v>4000612</v>
      </c>
      <c r="D524" s="35" t="s">
        <v>1427</v>
      </c>
      <c r="E524" s="36">
        <v>1070</v>
      </c>
      <c r="F524" s="16" t="s">
        <v>1111</v>
      </c>
      <c r="G524" s="16"/>
      <c r="H524" s="16" t="s">
        <v>117</v>
      </c>
      <c r="I524" s="16"/>
      <c r="J524" s="16" t="s">
        <v>1406</v>
      </c>
      <c r="K524" s="41"/>
      <c r="L524" s="41"/>
      <c r="M524" s="30">
        <v>7815727.7279312713</v>
      </c>
      <c r="N524" s="30">
        <v>234800</v>
      </c>
      <c r="O524" s="31">
        <v>7022904</v>
      </c>
    </row>
    <row r="525" spans="1:15" x14ac:dyDescent="0.2">
      <c r="A525" s="16"/>
      <c r="B525" s="40" t="s">
        <v>1428</v>
      </c>
      <c r="C525" s="35"/>
      <c r="D525" s="35" t="s">
        <v>1429</v>
      </c>
      <c r="E525" s="36"/>
      <c r="F525" s="16" t="s">
        <v>1409</v>
      </c>
      <c r="G525" s="16"/>
      <c r="H525" s="16"/>
      <c r="I525" s="16"/>
      <c r="J525" s="16"/>
      <c r="K525" s="41"/>
      <c r="L525" s="41"/>
      <c r="M525" s="30">
        <v>128633852.18886885</v>
      </c>
      <c r="N525" s="30">
        <v>75950600</v>
      </c>
      <c r="O525" s="31">
        <v>158219638.19230869</v>
      </c>
    </row>
    <row r="526" spans="1:15" x14ac:dyDescent="0.2">
      <c r="A526" s="16"/>
      <c r="B526" s="40" t="s">
        <v>1410</v>
      </c>
      <c r="C526" s="35"/>
      <c r="D526" s="35" t="s">
        <v>1430</v>
      </c>
      <c r="E526" s="36"/>
      <c r="F526" s="16"/>
      <c r="G526" s="16"/>
      <c r="H526" s="16"/>
      <c r="I526" s="16"/>
      <c r="J526" s="16" t="s">
        <v>1431</v>
      </c>
      <c r="K526" s="41"/>
      <c r="L526" s="41"/>
      <c r="M526" s="30">
        <v>128633852.18886885</v>
      </c>
      <c r="N526" s="30">
        <v>75950600</v>
      </c>
      <c r="O526" s="31">
        <v>144069914.45153314</v>
      </c>
    </row>
    <row r="527" spans="1:15" x14ac:dyDescent="0.2">
      <c r="A527" s="16"/>
      <c r="B527" s="40" t="s">
        <v>1413</v>
      </c>
      <c r="C527" s="35"/>
      <c r="D527" s="35" t="s">
        <v>1432</v>
      </c>
      <c r="E527" s="36"/>
      <c r="F527" s="16"/>
      <c r="G527" s="16"/>
      <c r="H527" s="16" t="s">
        <v>330</v>
      </c>
      <c r="I527" s="16"/>
      <c r="J527" s="16" t="s">
        <v>1433</v>
      </c>
      <c r="K527" s="41"/>
      <c r="L527" s="41"/>
      <c r="M527" s="30">
        <v>52671208.601275958</v>
      </c>
      <c r="N527" s="30">
        <v>28644000</v>
      </c>
      <c r="O527" s="31">
        <v>60571889.891467348</v>
      </c>
    </row>
    <row r="528" spans="1:15" x14ac:dyDescent="0.2">
      <c r="A528" s="16"/>
      <c r="B528" s="40" t="s">
        <v>1416</v>
      </c>
      <c r="C528" s="35"/>
      <c r="D528" s="35" t="s">
        <v>1434</v>
      </c>
      <c r="E528" s="36"/>
      <c r="F528" s="16"/>
      <c r="G528" s="16"/>
      <c r="H528" s="16" t="s">
        <v>474</v>
      </c>
      <c r="I528" s="16"/>
      <c r="J528" s="16" t="s">
        <v>1418</v>
      </c>
      <c r="K528" s="41"/>
      <c r="L528" s="41"/>
      <c r="M528" s="30">
        <v>76806948.130239189</v>
      </c>
      <c r="N528" s="30">
        <v>45349911.359999999</v>
      </c>
      <c r="O528" s="31">
        <v>15830808</v>
      </c>
    </row>
    <row r="529" spans="1:243" s="32" customFormat="1" ht="12.75" x14ac:dyDescent="0.25">
      <c r="A529" s="37"/>
      <c r="B529" s="40" t="s">
        <v>1419</v>
      </c>
      <c r="C529" s="35"/>
      <c r="D529" s="36" t="s">
        <v>1435</v>
      </c>
      <c r="E529" s="36"/>
      <c r="F529" s="16"/>
      <c r="G529" s="16"/>
      <c r="H529" s="16"/>
      <c r="I529" s="16"/>
      <c r="J529" s="16" t="s">
        <v>1421</v>
      </c>
      <c r="K529" s="41"/>
      <c r="L529" s="41"/>
      <c r="M529" s="30">
        <v>141563526.92982233</v>
      </c>
      <c r="N529" s="30">
        <v>85784400</v>
      </c>
      <c r="O529" s="31">
        <v>162798055.96929565</v>
      </c>
    </row>
    <row r="530" spans="1:243" x14ac:dyDescent="0.2">
      <c r="A530" s="16"/>
      <c r="B530" s="40"/>
      <c r="C530" s="35"/>
      <c r="D530" s="35"/>
      <c r="E530" s="36"/>
      <c r="F530" s="16"/>
      <c r="G530" s="16"/>
      <c r="H530" s="16"/>
      <c r="I530" s="16"/>
      <c r="J530" s="16"/>
      <c r="K530" s="41"/>
      <c r="L530" s="41"/>
      <c r="M530" s="30">
        <v>0</v>
      </c>
      <c r="N530" s="30">
        <v>0</v>
      </c>
      <c r="O530" s="31"/>
    </row>
    <row r="531" spans="1:243" x14ac:dyDescent="0.2">
      <c r="A531" s="16">
        <v>1071</v>
      </c>
      <c r="B531" s="34" t="s">
        <v>1436</v>
      </c>
      <c r="C531" s="35"/>
      <c r="D531" s="35"/>
      <c r="E531" s="36"/>
      <c r="F531" s="16"/>
      <c r="G531" s="16"/>
      <c r="H531" s="16"/>
      <c r="I531" s="16"/>
      <c r="J531" s="16"/>
      <c r="K531" s="37">
        <v>30</v>
      </c>
      <c r="L531" s="37">
        <v>12</v>
      </c>
      <c r="M531" s="38">
        <f>SUM(M532:M534)</f>
        <v>1937960662.2779145</v>
      </c>
      <c r="N531" s="38">
        <f>SUM(N532:N534)</f>
        <v>49363750</v>
      </c>
      <c r="O531" s="39">
        <v>2376887476.8083777</v>
      </c>
    </row>
    <row r="532" spans="1:243" x14ac:dyDescent="0.2">
      <c r="A532" s="16"/>
      <c r="B532" s="40" t="s">
        <v>19</v>
      </c>
      <c r="C532" s="35">
        <v>4000384</v>
      </c>
      <c r="D532" s="35" t="s">
        <v>1437</v>
      </c>
      <c r="E532" s="36">
        <v>1071</v>
      </c>
      <c r="F532" s="16"/>
      <c r="G532" s="16"/>
      <c r="H532" s="16" t="s">
        <v>703</v>
      </c>
      <c r="I532" s="16"/>
      <c r="J532" s="16" t="s">
        <v>1438</v>
      </c>
      <c r="K532" s="41"/>
      <c r="L532" s="41"/>
      <c r="M532" s="30">
        <v>1877473725.9487073</v>
      </c>
      <c r="N532" s="30">
        <v>42750000</v>
      </c>
      <c r="O532" s="31">
        <v>2309292682.9169102</v>
      </c>
    </row>
    <row r="533" spans="1:243" x14ac:dyDescent="0.2">
      <c r="A533" s="16"/>
      <c r="B533" s="40" t="s">
        <v>1439</v>
      </c>
      <c r="C533" s="35">
        <v>4003232</v>
      </c>
      <c r="D533" s="35" t="s">
        <v>1440</v>
      </c>
      <c r="E533" s="36">
        <v>1072</v>
      </c>
      <c r="F533" s="16"/>
      <c r="G533" s="16" t="s">
        <v>1441</v>
      </c>
      <c r="H533" s="16" t="s">
        <v>759</v>
      </c>
      <c r="I533" s="16"/>
      <c r="J533" s="16" t="s">
        <v>1442</v>
      </c>
      <c r="K533" s="41"/>
      <c r="L533" s="41"/>
      <c r="M533" s="30">
        <v>52671208.601275958</v>
      </c>
      <c r="N533" s="30">
        <v>3324750</v>
      </c>
      <c r="O533" s="31">
        <v>60571889.891467348</v>
      </c>
    </row>
    <row r="534" spans="1:243" s="32" customFormat="1" x14ac:dyDescent="0.25">
      <c r="A534" s="37"/>
      <c r="B534" s="40" t="s">
        <v>1443</v>
      </c>
      <c r="C534" s="35" t="s">
        <v>1444</v>
      </c>
      <c r="D534" s="36" t="s">
        <v>1445</v>
      </c>
      <c r="E534" s="36">
        <v>1073</v>
      </c>
      <c r="F534" s="16"/>
      <c r="G534" s="16" t="s">
        <v>1446</v>
      </c>
      <c r="H534" s="16" t="s">
        <v>117</v>
      </c>
      <c r="I534" s="16"/>
      <c r="J534" s="16"/>
      <c r="K534" s="41"/>
      <c r="L534" s="41"/>
      <c r="M534" s="30">
        <v>7815727.7279312713</v>
      </c>
      <c r="N534" s="30">
        <v>3289000</v>
      </c>
      <c r="O534" s="31">
        <v>7022904</v>
      </c>
      <c r="IH534" s="33"/>
      <c r="II534" s="33"/>
    </row>
    <row r="535" spans="1:243" x14ac:dyDescent="0.2">
      <c r="A535" s="16"/>
      <c r="B535" s="40"/>
      <c r="C535" s="35"/>
      <c r="D535" s="35"/>
      <c r="E535" s="36"/>
      <c r="F535" s="16"/>
      <c r="G535" s="16"/>
      <c r="H535" s="16"/>
      <c r="I535" s="16"/>
      <c r="J535" s="16"/>
      <c r="K535" s="41"/>
      <c r="L535" s="41"/>
      <c r="M535" s="30">
        <v>0</v>
      </c>
      <c r="N535" s="30">
        <v>0</v>
      </c>
      <c r="O535" s="31"/>
    </row>
    <row r="536" spans="1:243" x14ac:dyDescent="0.2">
      <c r="A536" s="16">
        <v>1092</v>
      </c>
      <c r="B536" s="34" t="s">
        <v>1447</v>
      </c>
      <c r="C536" s="35"/>
      <c r="D536" s="35"/>
      <c r="E536" s="36"/>
      <c r="F536" s="16"/>
      <c r="G536" s="16"/>
      <c r="H536" s="16"/>
      <c r="I536" s="16"/>
      <c r="J536" s="16"/>
      <c r="K536" s="37">
        <v>30</v>
      </c>
      <c r="L536" s="37">
        <v>13</v>
      </c>
      <c r="M536" s="38">
        <f>SUM(M537:M546)</f>
        <v>2922378506.0685358</v>
      </c>
      <c r="N536" s="38">
        <f>SUM(N537:N546)</f>
        <v>109092200</v>
      </c>
      <c r="O536" s="39">
        <v>3554168536.1085806</v>
      </c>
    </row>
    <row r="537" spans="1:243" x14ac:dyDescent="0.2">
      <c r="A537" s="16"/>
      <c r="B537" s="40" t="s">
        <v>19</v>
      </c>
      <c r="C537" s="35">
        <v>4001321</v>
      </c>
      <c r="D537" s="35" t="s">
        <v>1448</v>
      </c>
      <c r="E537" s="36">
        <v>1092</v>
      </c>
      <c r="F537" s="16"/>
      <c r="G537" s="16" t="s">
        <v>1449</v>
      </c>
      <c r="H537" s="16" t="s">
        <v>1450</v>
      </c>
      <c r="I537" s="16"/>
      <c r="J537" s="16"/>
      <c r="K537" s="41"/>
      <c r="L537" s="41"/>
      <c r="M537" s="30">
        <v>2574628195.4109588</v>
      </c>
      <c r="N537" s="30">
        <v>43200000</v>
      </c>
      <c r="O537" s="31">
        <v>3166792680.3554792</v>
      </c>
    </row>
    <row r="538" spans="1:243" s="32" customFormat="1" ht="12.75" x14ac:dyDescent="0.25">
      <c r="A538" s="37"/>
      <c r="B538" s="40" t="s">
        <v>1451</v>
      </c>
      <c r="C538" s="35">
        <v>4001259</v>
      </c>
      <c r="D538" s="36" t="s">
        <v>1452</v>
      </c>
      <c r="E538" s="36">
        <v>1093</v>
      </c>
      <c r="F538" s="16"/>
      <c r="G538" s="16" t="s">
        <v>1453</v>
      </c>
      <c r="H538" s="16" t="s">
        <v>759</v>
      </c>
      <c r="I538" s="16"/>
      <c r="J538" s="16" t="s">
        <v>1454</v>
      </c>
      <c r="K538" s="41"/>
      <c r="L538" s="41"/>
      <c r="M538" s="30">
        <v>50972137.356073514</v>
      </c>
      <c r="N538" s="30">
        <v>21450000</v>
      </c>
      <c r="O538" s="31">
        <v>58617957.959484532</v>
      </c>
    </row>
    <row r="539" spans="1:243" s="32" customFormat="1" ht="12.75" x14ac:dyDescent="0.25">
      <c r="A539" s="37"/>
      <c r="B539" s="40" t="s">
        <v>1455</v>
      </c>
      <c r="C539" s="35">
        <v>4003134</v>
      </c>
      <c r="D539" s="36" t="s">
        <v>1456</v>
      </c>
      <c r="E539" s="36">
        <v>1094</v>
      </c>
      <c r="F539" s="16"/>
      <c r="G539" s="16"/>
      <c r="H539" s="16" t="s">
        <v>474</v>
      </c>
      <c r="I539" s="16"/>
      <c r="J539" s="16" t="s">
        <v>1295</v>
      </c>
      <c r="K539" s="41"/>
      <c r="L539" s="41"/>
      <c r="M539" s="30">
        <v>25486068.678036757</v>
      </c>
      <c r="N539" s="30">
        <v>614900</v>
      </c>
      <c r="O539" s="31">
        <v>28544396.919401169</v>
      </c>
    </row>
    <row r="540" spans="1:243" s="32" customFormat="1" ht="12.75" x14ac:dyDescent="0.25">
      <c r="A540" s="37"/>
      <c r="B540" s="40" t="s">
        <v>1457</v>
      </c>
      <c r="C540" s="35">
        <v>4001338</v>
      </c>
      <c r="D540" s="36" t="s">
        <v>1458</v>
      </c>
      <c r="E540" s="36">
        <v>1095</v>
      </c>
      <c r="F540" s="16"/>
      <c r="G540" s="16" t="s">
        <v>1459</v>
      </c>
      <c r="H540" s="16" t="s">
        <v>759</v>
      </c>
      <c r="I540" s="16"/>
      <c r="J540" s="16" t="s">
        <v>1460</v>
      </c>
      <c r="K540" s="41"/>
      <c r="L540" s="41"/>
      <c r="M540" s="30">
        <v>50972137.356073514</v>
      </c>
      <c r="N540" s="30">
        <v>18612000</v>
      </c>
      <c r="O540" s="31">
        <v>58617957.959484532</v>
      </c>
    </row>
    <row r="541" spans="1:243" s="32" customFormat="1" ht="25.5" x14ac:dyDescent="0.25">
      <c r="A541" s="37"/>
      <c r="B541" s="40" t="s">
        <v>1461</v>
      </c>
      <c r="C541" s="35">
        <v>4003135</v>
      </c>
      <c r="D541" s="36" t="s">
        <v>810</v>
      </c>
      <c r="E541" s="36">
        <v>1096</v>
      </c>
      <c r="F541" s="16"/>
      <c r="G541" s="16" t="s">
        <v>1462</v>
      </c>
      <c r="H541" s="16" t="s">
        <v>474</v>
      </c>
      <c r="I541" s="16"/>
      <c r="J541" s="16" t="s">
        <v>811</v>
      </c>
      <c r="K541" s="41"/>
      <c r="L541" s="41"/>
      <c r="M541" s="30">
        <v>9174984.7240932304</v>
      </c>
      <c r="N541" s="30">
        <v>3207599.9999999995</v>
      </c>
      <c r="O541" s="31">
        <v>5159364</v>
      </c>
    </row>
    <row r="542" spans="1:243" s="32" customFormat="1" ht="12.75" x14ac:dyDescent="0.25">
      <c r="A542" s="24"/>
      <c r="B542" s="25" t="s">
        <v>1463</v>
      </c>
      <c r="C542" s="26">
        <v>4002571</v>
      </c>
      <c r="D542" s="27" t="s">
        <v>1464</v>
      </c>
      <c r="E542" s="27">
        <v>1322</v>
      </c>
      <c r="F542" s="28"/>
      <c r="G542" s="28" t="s">
        <v>1465</v>
      </c>
      <c r="H542" s="28" t="s">
        <v>729</v>
      </c>
      <c r="I542" s="28" t="s">
        <v>1466</v>
      </c>
      <c r="J542" s="28"/>
      <c r="K542" s="29"/>
      <c r="L542" s="29"/>
      <c r="M542" s="30">
        <v>25486068.678036757</v>
      </c>
      <c r="N542" s="30">
        <v>9306000</v>
      </c>
      <c r="O542" s="31">
        <v>29308978.979742266</v>
      </c>
    </row>
    <row r="543" spans="1:243" s="32" customFormat="1" ht="12.75" x14ac:dyDescent="0.25">
      <c r="A543" s="24"/>
      <c r="B543" s="25" t="s">
        <v>1467</v>
      </c>
      <c r="C543" s="26">
        <v>4001228</v>
      </c>
      <c r="D543" s="27" t="s">
        <v>1468</v>
      </c>
      <c r="E543" s="27">
        <v>1323</v>
      </c>
      <c r="F543" s="28"/>
      <c r="G543" s="28">
        <v>40611</v>
      </c>
      <c r="H543" s="28" t="s">
        <v>58</v>
      </c>
      <c r="I543" s="28"/>
      <c r="J543" s="28" t="s">
        <v>1469</v>
      </c>
      <c r="K543" s="29"/>
      <c r="L543" s="29"/>
      <c r="M543" s="30">
        <v>18689783.697226953</v>
      </c>
      <c r="N543" s="30">
        <v>6824400</v>
      </c>
      <c r="O543" s="31">
        <v>15830808</v>
      </c>
    </row>
    <row r="544" spans="1:243" s="32" customFormat="1" ht="12.75" x14ac:dyDescent="0.25">
      <c r="A544" s="24"/>
      <c r="B544" s="25" t="s">
        <v>1470</v>
      </c>
      <c r="C544" s="26">
        <v>4003145</v>
      </c>
      <c r="D544" s="27" t="s">
        <v>1471</v>
      </c>
      <c r="E544" s="27">
        <v>1324</v>
      </c>
      <c r="F544" s="28"/>
      <c r="G544" s="28" t="s">
        <v>1472</v>
      </c>
      <c r="H544" s="28" t="s">
        <v>736</v>
      </c>
      <c r="I544" s="28" t="s">
        <v>1473</v>
      </c>
      <c r="J544" s="28" t="s">
        <v>741</v>
      </c>
      <c r="K544" s="29"/>
      <c r="L544" s="29"/>
      <c r="M544" s="30">
        <v>34830960.526650235</v>
      </c>
      <c r="N544" s="30">
        <v>4104100.0000000005</v>
      </c>
      <c r="O544" s="31">
        <v>42842081.44777979</v>
      </c>
    </row>
    <row r="545" spans="1:243" s="32" customFormat="1" ht="68.25" customHeight="1" x14ac:dyDescent="0.25">
      <c r="A545" s="24"/>
      <c r="B545" s="25" t="s">
        <v>1474</v>
      </c>
      <c r="C545" s="26">
        <v>4003525</v>
      </c>
      <c r="D545" s="27" t="s">
        <v>1475</v>
      </c>
      <c r="E545" s="27">
        <v>1328</v>
      </c>
      <c r="F545" s="28" t="s">
        <v>1476</v>
      </c>
      <c r="G545" s="28"/>
      <c r="H545" s="28" t="s">
        <v>1477</v>
      </c>
      <c r="I545" s="28"/>
      <c r="J545" s="28" t="s">
        <v>1478</v>
      </c>
      <c r="K545" s="29"/>
      <c r="L545" s="29"/>
      <c r="M545" s="30">
        <v>126439201.50643656</v>
      </c>
      <c r="N545" s="30">
        <v>1072500</v>
      </c>
      <c r="O545" s="31">
        <v>141611905.68720895</v>
      </c>
    </row>
    <row r="546" spans="1:243" x14ac:dyDescent="0.2">
      <c r="A546" s="28"/>
      <c r="B546" s="25" t="s">
        <v>167</v>
      </c>
      <c r="C546" s="26">
        <v>4003693</v>
      </c>
      <c r="D546" s="26" t="s">
        <v>1479</v>
      </c>
      <c r="E546" s="27">
        <v>1362</v>
      </c>
      <c r="F546" s="28" t="s">
        <v>1480</v>
      </c>
      <c r="G546" s="28"/>
      <c r="H546" s="28" t="s">
        <v>1481</v>
      </c>
      <c r="I546" s="28"/>
      <c r="J546" s="28" t="s">
        <v>1482</v>
      </c>
      <c r="K546" s="29"/>
      <c r="L546" s="29"/>
      <c r="M546" s="30">
        <v>5698968.1349498853</v>
      </c>
      <c r="N546" s="30">
        <v>700700.00000000012</v>
      </c>
      <c r="O546" s="31">
        <v>6842404.7999999998</v>
      </c>
    </row>
    <row r="547" spans="1:243" x14ac:dyDescent="0.2">
      <c r="A547" s="28"/>
      <c r="B547" s="25"/>
      <c r="C547" s="26"/>
      <c r="D547" s="26"/>
      <c r="E547" s="27"/>
      <c r="F547" s="28"/>
      <c r="G547" s="28"/>
      <c r="H547" s="28"/>
      <c r="I547" s="28"/>
      <c r="J547" s="28"/>
      <c r="K547" s="29"/>
      <c r="L547" s="29"/>
      <c r="M547" s="30">
        <v>0</v>
      </c>
      <c r="N547" s="30">
        <v>0</v>
      </c>
      <c r="O547" s="31"/>
    </row>
    <row r="548" spans="1:243" x14ac:dyDescent="0.2">
      <c r="A548" s="16">
        <v>1097</v>
      </c>
      <c r="B548" s="34" t="s">
        <v>1483</v>
      </c>
      <c r="C548" s="35"/>
      <c r="D548" s="35"/>
      <c r="E548" s="36"/>
      <c r="F548" s="16"/>
      <c r="G548" s="16"/>
      <c r="H548" s="16"/>
      <c r="I548" s="16"/>
      <c r="J548" s="16"/>
      <c r="K548" s="37">
        <v>30</v>
      </c>
      <c r="L548" s="37">
        <v>17</v>
      </c>
      <c r="M548" s="38">
        <f>SUM(M549:M558)</f>
        <v>2438751625.4665413</v>
      </c>
      <c r="N548" s="38">
        <f>SUM(N549:N558)</f>
        <v>202826901.94999999</v>
      </c>
      <c r="O548" s="39">
        <v>2964629650.956388</v>
      </c>
    </row>
    <row r="549" spans="1:243" x14ac:dyDescent="0.2">
      <c r="A549" s="16"/>
      <c r="B549" s="40" t="s">
        <v>19</v>
      </c>
      <c r="C549" s="35">
        <v>4001356</v>
      </c>
      <c r="D549" s="35" t="s">
        <v>1484</v>
      </c>
      <c r="E549" s="36">
        <v>1097</v>
      </c>
      <c r="F549" s="16"/>
      <c r="G549" s="16"/>
      <c r="H549" s="16" t="s">
        <v>58</v>
      </c>
      <c r="I549" s="16"/>
      <c r="J549" s="16" t="s">
        <v>1485</v>
      </c>
      <c r="K549" s="41"/>
      <c r="L549" s="41"/>
      <c r="M549" s="30">
        <v>2035763278.2078106</v>
      </c>
      <c r="N549" s="30">
        <v>100769362</v>
      </c>
      <c r="O549" s="31">
        <v>2503988832.1956072</v>
      </c>
    </row>
    <row r="550" spans="1:243" x14ac:dyDescent="0.2">
      <c r="A550" s="16"/>
      <c r="B550" s="40" t="s">
        <v>1486</v>
      </c>
      <c r="C550" s="35">
        <v>4003482</v>
      </c>
      <c r="D550" s="35" t="s">
        <v>1487</v>
      </c>
      <c r="E550" s="36">
        <v>1098</v>
      </c>
      <c r="F550" s="16" t="s">
        <v>1409</v>
      </c>
      <c r="G550" s="16"/>
      <c r="H550" s="16" t="s">
        <v>1488</v>
      </c>
      <c r="I550" s="16"/>
      <c r="J550" s="16"/>
      <c r="K550" s="41"/>
      <c r="L550" s="41"/>
      <c r="M550" s="30">
        <v>153310533</v>
      </c>
      <c r="N550" s="30">
        <v>22996579.949999999</v>
      </c>
      <c r="O550" s="31">
        <v>188571955.59</v>
      </c>
    </row>
    <row r="551" spans="1:243" x14ac:dyDescent="0.2">
      <c r="A551" s="16"/>
      <c r="B551" s="40" t="s">
        <v>1489</v>
      </c>
      <c r="C551" s="35"/>
      <c r="D551" s="35" t="s">
        <v>1490</v>
      </c>
      <c r="E551" s="36"/>
      <c r="F551" s="16"/>
      <c r="G551" s="16" t="s">
        <v>1491</v>
      </c>
      <c r="H551" s="16" t="s">
        <v>1492</v>
      </c>
      <c r="I551" s="16" t="s">
        <v>1493</v>
      </c>
      <c r="J551" s="16" t="s">
        <v>811</v>
      </c>
      <c r="K551" s="41"/>
      <c r="L551" s="41"/>
      <c r="M551" s="30">
        <v>70000000</v>
      </c>
      <c r="N551" s="30">
        <v>12870000</v>
      </c>
      <c r="O551" s="31">
        <v>78400000.000000015</v>
      </c>
    </row>
    <row r="552" spans="1:243" x14ac:dyDescent="0.2">
      <c r="A552" s="16"/>
      <c r="B552" s="40" t="s">
        <v>1494</v>
      </c>
      <c r="C552" s="35">
        <v>4003233</v>
      </c>
      <c r="D552" s="35" t="s">
        <v>1495</v>
      </c>
      <c r="E552" s="36">
        <v>1099</v>
      </c>
      <c r="F552" s="16"/>
      <c r="G552" s="16" t="s">
        <v>1459</v>
      </c>
      <c r="H552" s="16" t="s">
        <v>759</v>
      </c>
      <c r="I552" s="16"/>
      <c r="J552" s="16" t="s">
        <v>1496</v>
      </c>
      <c r="K552" s="41"/>
      <c r="L552" s="41"/>
      <c r="M552" s="30">
        <v>52671208.601275958</v>
      </c>
      <c r="N552" s="30">
        <v>22165000</v>
      </c>
      <c r="O552" s="31">
        <v>60571889.891467348</v>
      </c>
    </row>
    <row r="553" spans="1:243" s="32" customFormat="1" ht="12.75" x14ac:dyDescent="0.25">
      <c r="A553" s="37"/>
      <c r="B553" s="40" t="s">
        <v>1497</v>
      </c>
      <c r="C553" s="35">
        <v>0</v>
      </c>
      <c r="D553" s="36" t="s">
        <v>1498</v>
      </c>
      <c r="E553" s="36">
        <v>1100</v>
      </c>
      <c r="F553" s="16"/>
      <c r="G553" s="16" t="s">
        <v>1499</v>
      </c>
      <c r="H553" s="16" t="s">
        <v>117</v>
      </c>
      <c r="I553" s="16"/>
      <c r="J553" s="16" t="s">
        <v>1500</v>
      </c>
      <c r="K553" s="41"/>
      <c r="L553" s="41"/>
      <c r="M553" s="30">
        <v>12573127.214498132</v>
      </c>
      <c r="N553" s="30">
        <v>4590960</v>
      </c>
      <c r="O553" s="31">
        <v>9673272</v>
      </c>
    </row>
    <row r="554" spans="1:243" x14ac:dyDescent="0.2">
      <c r="A554" s="16"/>
      <c r="B554" s="40" t="s">
        <v>1501</v>
      </c>
      <c r="C554" s="35" t="s">
        <v>1502</v>
      </c>
      <c r="D554" s="35" t="s">
        <v>1503</v>
      </c>
      <c r="E554" s="36">
        <v>1301</v>
      </c>
      <c r="F554" s="16"/>
      <c r="G554" s="16"/>
      <c r="H554" s="16" t="s">
        <v>759</v>
      </c>
      <c r="I554" s="16"/>
      <c r="J554" s="16"/>
      <c r="K554" s="41"/>
      <c r="L554" s="41"/>
      <c r="M554" s="30">
        <v>52671208.601275958</v>
      </c>
      <c r="N554" s="30">
        <v>19232400</v>
      </c>
      <c r="O554" s="31">
        <v>60571889.891467348</v>
      </c>
    </row>
    <row r="555" spans="1:243" s="32" customFormat="1" x14ac:dyDescent="0.25">
      <c r="A555" s="37"/>
      <c r="B555" s="40" t="s">
        <v>1504</v>
      </c>
      <c r="C555" s="35">
        <v>4001207</v>
      </c>
      <c r="D555" s="36" t="s">
        <v>1505</v>
      </c>
      <c r="E555" s="36">
        <v>1302</v>
      </c>
      <c r="F555" s="16" t="s">
        <v>1111</v>
      </c>
      <c r="G555" s="16" t="s">
        <v>1506</v>
      </c>
      <c r="H555" s="16" t="s">
        <v>117</v>
      </c>
      <c r="I555" s="16"/>
      <c r="J555" s="16" t="s">
        <v>1507</v>
      </c>
      <c r="K555" s="41"/>
      <c r="L555" s="41"/>
      <c r="M555" s="30">
        <v>15291641.206822051</v>
      </c>
      <c r="N555" s="30">
        <v>6435000</v>
      </c>
      <c r="O555" s="31">
        <v>10955616</v>
      </c>
      <c r="IH555" s="33"/>
      <c r="II555" s="33"/>
    </row>
    <row r="556" spans="1:243" s="32" customFormat="1" ht="25.5" x14ac:dyDescent="0.25">
      <c r="A556" s="37"/>
      <c r="B556" s="40" t="s">
        <v>1508</v>
      </c>
      <c r="C556" s="35">
        <v>4003397</v>
      </c>
      <c r="D556" s="36" t="s">
        <v>1509</v>
      </c>
      <c r="E556" s="36">
        <v>1319</v>
      </c>
      <c r="F556" s="16" t="s">
        <v>1510</v>
      </c>
      <c r="G556" s="16" t="s">
        <v>1511</v>
      </c>
      <c r="H556" s="16" t="s">
        <v>58</v>
      </c>
      <c r="I556" s="16"/>
      <c r="J556" s="16" t="s">
        <v>1512</v>
      </c>
      <c r="K556" s="41"/>
      <c r="L556" s="41"/>
      <c r="M556" s="30">
        <v>16500000</v>
      </c>
      <c r="N556" s="30">
        <v>1980000</v>
      </c>
      <c r="O556" s="31">
        <v>18480000</v>
      </c>
    </row>
    <row r="557" spans="1:243" ht="25.5" x14ac:dyDescent="0.2">
      <c r="A557" s="16"/>
      <c r="B557" s="40" t="s">
        <v>1513</v>
      </c>
      <c r="C557" s="35">
        <v>4003289</v>
      </c>
      <c r="D557" s="35" t="s">
        <v>1514</v>
      </c>
      <c r="E557" s="36">
        <v>1320</v>
      </c>
      <c r="F557" s="16"/>
      <c r="G557" s="16" t="s">
        <v>1515</v>
      </c>
      <c r="H557" s="16" t="s">
        <v>1516</v>
      </c>
      <c r="I557" s="16" t="s">
        <v>1517</v>
      </c>
      <c r="J557" s="16" t="s">
        <v>1433</v>
      </c>
      <c r="K557" s="41"/>
      <c r="L557" s="41"/>
      <c r="M557" s="30">
        <v>15291641.206822051</v>
      </c>
      <c r="N557" s="30">
        <v>5583600</v>
      </c>
      <c r="O557" s="31">
        <v>17585387.387845356</v>
      </c>
    </row>
    <row r="558" spans="1:243" x14ac:dyDescent="0.2">
      <c r="A558" s="16"/>
      <c r="B558" s="40" t="s">
        <v>1518</v>
      </c>
      <c r="C558" s="35">
        <v>4001228</v>
      </c>
      <c r="D558" s="35" t="s">
        <v>1468</v>
      </c>
      <c r="E558" s="36">
        <v>1321</v>
      </c>
      <c r="F558" s="16"/>
      <c r="G558" s="16" t="s">
        <v>1519</v>
      </c>
      <c r="H558" s="16" t="s">
        <v>117</v>
      </c>
      <c r="I558" s="16"/>
      <c r="J558" s="16" t="s">
        <v>1469</v>
      </c>
      <c r="K558" s="41"/>
      <c r="L558" s="41"/>
      <c r="M558" s="30">
        <v>14678987.428037021</v>
      </c>
      <c r="N558" s="30">
        <v>6204000</v>
      </c>
      <c r="O558" s="31">
        <v>15830808</v>
      </c>
    </row>
    <row r="559" spans="1:243" x14ac:dyDescent="0.2">
      <c r="A559" s="16"/>
      <c r="B559" s="40"/>
      <c r="C559" s="35"/>
      <c r="D559" s="35"/>
      <c r="E559" s="36"/>
      <c r="F559" s="16"/>
      <c r="G559" s="16"/>
      <c r="H559" s="16"/>
      <c r="I559" s="16"/>
      <c r="J559" s="16"/>
      <c r="K559" s="41"/>
      <c r="L559" s="41"/>
      <c r="M559" s="30">
        <v>0</v>
      </c>
      <c r="N559" s="30">
        <v>0</v>
      </c>
      <c r="O559" s="31"/>
    </row>
    <row r="560" spans="1:243" x14ac:dyDescent="0.2">
      <c r="A560" s="16"/>
      <c r="B560" s="34" t="s">
        <v>1520</v>
      </c>
      <c r="C560" s="35"/>
      <c r="D560" s="35"/>
      <c r="E560" s="36"/>
      <c r="F560" s="16"/>
      <c r="G560" s="16"/>
      <c r="H560" s="16"/>
      <c r="I560" s="16"/>
      <c r="J560" s="16"/>
      <c r="K560" s="37">
        <v>30</v>
      </c>
      <c r="L560" s="37">
        <v>28</v>
      </c>
      <c r="M560" s="38">
        <f>SUM(M561:M568)</f>
        <v>2370788775.6584435</v>
      </c>
      <c r="N560" s="38">
        <f>SUM(N561:N568)</f>
        <v>333788106.94999999</v>
      </c>
      <c r="O560" s="39">
        <v>2894384489.0649204</v>
      </c>
    </row>
    <row r="561" spans="1:243" x14ac:dyDescent="0.2">
      <c r="A561" s="16"/>
      <c r="B561" s="40" t="s">
        <v>19</v>
      </c>
      <c r="C561" s="35">
        <v>4001356</v>
      </c>
      <c r="D561" s="35" t="s">
        <v>1521</v>
      </c>
      <c r="E561" s="36"/>
      <c r="F561" s="16"/>
      <c r="G561" s="16"/>
      <c r="H561" s="16" t="s">
        <v>58</v>
      </c>
      <c r="I561" s="16"/>
      <c r="J561" s="16" t="s">
        <v>1522</v>
      </c>
      <c r="K561" s="41"/>
      <c r="L561" s="41"/>
      <c r="M561" s="30">
        <v>2035763278.2078106</v>
      </c>
      <c r="N561" s="30">
        <v>250122127</v>
      </c>
      <c r="O561" s="31">
        <v>2503988832.1956072</v>
      </c>
    </row>
    <row r="562" spans="1:243" x14ac:dyDescent="0.2">
      <c r="A562" s="16"/>
      <c r="B562" s="40" t="s">
        <v>1523</v>
      </c>
      <c r="C562" s="35">
        <v>4003482</v>
      </c>
      <c r="D562" s="35" t="s">
        <v>1524</v>
      </c>
      <c r="E562" s="36"/>
      <c r="F562" s="16" t="s">
        <v>1409</v>
      </c>
      <c r="G562" s="16"/>
      <c r="H562" s="16" t="s">
        <v>1525</v>
      </c>
      <c r="I562" s="16"/>
      <c r="J562" s="16" t="s">
        <v>1522</v>
      </c>
      <c r="K562" s="41"/>
      <c r="L562" s="41"/>
      <c r="M562" s="30">
        <v>153310533</v>
      </c>
      <c r="N562" s="30">
        <v>22996579.949999999</v>
      </c>
      <c r="O562" s="31">
        <v>188571955.59</v>
      </c>
    </row>
    <row r="563" spans="1:243" x14ac:dyDescent="0.2">
      <c r="A563" s="16"/>
      <c r="B563" s="40" t="s">
        <v>1489</v>
      </c>
      <c r="C563" s="35"/>
      <c r="D563" s="35" t="s">
        <v>1526</v>
      </c>
      <c r="E563" s="36"/>
      <c r="F563" s="16"/>
      <c r="G563" s="16" t="s">
        <v>1491</v>
      </c>
      <c r="H563" s="16" t="s">
        <v>1525</v>
      </c>
      <c r="I563" s="16" t="s">
        <v>1493</v>
      </c>
      <c r="J563" s="16" t="s">
        <v>1527</v>
      </c>
      <c r="K563" s="41"/>
      <c r="L563" s="41"/>
      <c r="M563" s="30">
        <v>70000000</v>
      </c>
      <c r="N563" s="30">
        <v>13860000</v>
      </c>
      <c r="O563" s="31">
        <v>78400000.000000015</v>
      </c>
    </row>
    <row r="564" spans="1:243" x14ac:dyDescent="0.2">
      <c r="A564" s="16"/>
      <c r="B564" s="40" t="s">
        <v>1528</v>
      </c>
      <c r="C564" s="35">
        <v>4003233</v>
      </c>
      <c r="D564" s="35" t="s">
        <v>1529</v>
      </c>
      <c r="E564" s="36"/>
      <c r="F564" s="16"/>
      <c r="G564" s="16" t="s">
        <v>1459</v>
      </c>
      <c r="H564" s="16" t="s">
        <v>759</v>
      </c>
      <c r="I564" s="16"/>
      <c r="J564" s="16" t="s">
        <v>1530</v>
      </c>
      <c r="K564" s="41"/>
      <c r="L564" s="41"/>
      <c r="M564" s="30">
        <v>52671208.601275958</v>
      </c>
      <c r="N564" s="30">
        <v>22165000</v>
      </c>
      <c r="O564" s="31">
        <v>60571889.891467348</v>
      </c>
    </row>
    <row r="565" spans="1:243" s="32" customFormat="1" x14ac:dyDescent="0.25">
      <c r="A565" s="37"/>
      <c r="B565" s="40" t="s">
        <v>1531</v>
      </c>
      <c r="C565" s="35">
        <v>0</v>
      </c>
      <c r="D565" s="36" t="s">
        <v>1532</v>
      </c>
      <c r="E565" s="36"/>
      <c r="F565" s="16"/>
      <c r="G565" s="16" t="s">
        <v>1533</v>
      </c>
      <c r="H565" s="16" t="s">
        <v>117</v>
      </c>
      <c r="I565" s="16"/>
      <c r="J565" s="16" t="s">
        <v>1534</v>
      </c>
      <c r="K565" s="41"/>
      <c r="L565" s="41"/>
      <c r="M565" s="30">
        <v>12573127.214498132</v>
      </c>
      <c r="N565" s="30">
        <v>5860800</v>
      </c>
      <c r="O565" s="31">
        <v>10955616</v>
      </c>
      <c r="IH565" s="33"/>
      <c r="II565" s="33"/>
    </row>
    <row r="566" spans="1:243" s="32" customFormat="1" ht="25.5" x14ac:dyDescent="0.25">
      <c r="A566" s="37"/>
      <c r="B566" s="40" t="s">
        <v>1535</v>
      </c>
      <c r="C566" s="35">
        <v>4003397</v>
      </c>
      <c r="D566" s="36" t="s">
        <v>1536</v>
      </c>
      <c r="E566" s="36"/>
      <c r="F566" s="16" t="s">
        <v>1510</v>
      </c>
      <c r="G566" s="16" t="s">
        <v>1511</v>
      </c>
      <c r="H566" s="16" t="s">
        <v>58</v>
      </c>
      <c r="I566" s="16"/>
      <c r="J566" s="16" t="s">
        <v>1421</v>
      </c>
      <c r="K566" s="41"/>
      <c r="L566" s="41"/>
      <c r="M566" s="30">
        <v>16500000</v>
      </c>
      <c r="N566" s="30">
        <v>1980000</v>
      </c>
      <c r="O566" s="31">
        <v>18480000</v>
      </c>
      <c r="IH566" s="33"/>
      <c r="II566" s="33"/>
    </row>
    <row r="567" spans="1:243" s="32" customFormat="1" ht="25.5" x14ac:dyDescent="0.25">
      <c r="A567" s="37"/>
      <c r="B567" s="40" t="s">
        <v>1537</v>
      </c>
      <c r="C567" s="35">
        <v>4003289</v>
      </c>
      <c r="D567" s="36" t="s">
        <v>1538</v>
      </c>
      <c r="E567" s="36"/>
      <c r="F567" s="16"/>
      <c r="G567" s="16" t="s">
        <v>1515</v>
      </c>
      <c r="H567" s="16" t="s">
        <v>1539</v>
      </c>
      <c r="I567" s="16" t="s">
        <v>1517</v>
      </c>
      <c r="J567" s="16" t="s">
        <v>1433</v>
      </c>
      <c r="K567" s="41"/>
      <c r="L567" s="41"/>
      <c r="M567" s="30">
        <v>15291641.206822051</v>
      </c>
      <c r="N567" s="30">
        <v>7959600</v>
      </c>
      <c r="O567" s="31">
        <v>17585387.387845356</v>
      </c>
      <c r="IH567" s="33"/>
      <c r="II567" s="33"/>
    </row>
    <row r="568" spans="1:243" x14ac:dyDescent="0.2">
      <c r="A568" s="28"/>
      <c r="B568" s="25" t="s">
        <v>1540</v>
      </c>
      <c r="C568" s="26">
        <v>4001228</v>
      </c>
      <c r="D568" s="26" t="s">
        <v>1541</v>
      </c>
      <c r="E568" s="27"/>
      <c r="F568" s="28"/>
      <c r="G568" s="28" t="s">
        <v>1519</v>
      </c>
      <c r="H568" s="28" t="s">
        <v>117</v>
      </c>
      <c r="I568" s="28"/>
      <c r="J568" s="28" t="s">
        <v>681</v>
      </c>
      <c r="K568" s="29"/>
      <c r="L568" s="29"/>
      <c r="M568" s="30">
        <v>14678987.428037021</v>
      </c>
      <c r="N568" s="30">
        <v>8844000</v>
      </c>
      <c r="O568" s="31">
        <v>15830808</v>
      </c>
    </row>
    <row r="569" spans="1:243" x14ac:dyDescent="0.2">
      <c r="A569" s="16"/>
      <c r="B569" s="34" t="s">
        <v>1542</v>
      </c>
      <c r="C569" s="35"/>
      <c r="D569" s="35" t="s">
        <v>1543</v>
      </c>
      <c r="E569" s="36"/>
      <c r="F569" s="16"/>
      <c r="G569" s="16"/>
      <c r="H569" s="16"/>
      <c r="I569" s="16"/>
      <c r="J569" s="16"/>
      <c r="K569" s="37">
        <v>25</v>
      </c>
      <c r="L569" s="37">
        <v>20</v>
      </c>
      <c r="M569" s="38">
        <v>414004621.27467656</v>
      </c>
      <c r="N569" s="38">
        <v>260526886.27199998</v>
      </c>
      <c r="O569" s="31">
        <v>509225684.16785216</v>
      </c>
    </row>
    <row r="570" spans="1:243" x14ac:dyDescent="0.2">
      <c r="A570" s="16"/>
      <c r="B570" s="34"/>
      <c r="C570" s="35"/>
      <c r="D570" s="35"/>
      <c r="E570" s="36"/>
      <c r="F570" s="16"/>
      <c r="G570" s="16"/>
      <c r="H570" s="16"/>
      <c r="I570" s="16"/>
      <c r="J570" s="16"/>
      <c r="K570" s="41"/>
      <c r="L570" s="41"/>
      <c r="M570" s="30">
        <v>0</v>
      </c>
      <c r="N570" s="30">
        <v>0</v>
      </c>
      <c r="O570" s="31"/>
    </row>
    <row r="571" spans="1:243" x14ac:dyDescent="0.2">
      <c r="A571" s="16"/>
      <c r="B571" s="40" t="s">
        <v>1544</v>
      </c>
      <c r="C571" s="35"/>
      <c r="D571" s="35" t="s">
        <v>1545</v>
      </c>
      <c r="E571" s="36"/>
      <c r="F571" s="16"/>
      <c r="G571" s="16"/>
      <c r="H571" s="16"/>
      <c r="I571" s="16"/>
      <c r="J571" s="45" t="s">
        <v>1546</v>
      </c>
      <c r="K571" s="37">
        <v>25</v>
      </c>
      <c r="L571" s="37">
        <v>19</v>
      </c>
      <c r="M571" s="38">
        <v>143124991.10282218</v>
      </c>
      <c r="N571" s="38">
        <v>83394820.3125</v>
      </c>
      <c r="O571" s="31">
        <v>176043739.05647129</v>
      </c>
    </row>
    <row r="572" spans="1:243" x14ac:dyDescent="0.2">
      <c r="A572" s="16"/>
      <c r="B572" s="40" t="s">
        <v>1547</v>
      </c>
      <c r="C572" s="35"/>
      <c r="D572" s="35" t="s">
        <v>1548</v>
      </c>
      <c r="E572" s="36"/>
      <c r="F572" s="16"/>
      <c r="G572" s="16"/>
      <c r="H572" s="16"/>
      <c r="I572" s="16"/>
      <c r="J572" s="45" t="s">
        <v>1546</v>
      </c>
      <c r="K572" s="37">
        <v>25</v>
      </c>
      <c r="L572" s="37">
        <v>19</v>
      </c>
      <c r="M572" s="38">
        <v>143124991.10282218</v>
      </c>
      <c r="N572" s="38">
        <v>83394820.3125</v>
      </c>
      <c r="O572" s="31">
        <v>176043739.05647129</v>
      </c>
    </row>
    <row r="573" spans="1:243" x14ac:dyDescent="0.2">
      <c r="A573" s="16"/>
      <c r="B573" s="40" t="s">
        <v>1549</v>
      </c>
      <c r="C573" s="35"/>
      <c r="D573" s="35" t="s">
        <v>1550</v>
      </c>
      <c r="E573" s="36"/>
      <c r="F573" s="16"/>
      <c r="G573" s="16"/>
      <c r="H573" s="16"/>
      <c r="I573" s="16"/>
      <c r="J573" s="45" t="s">
        <v>1546</v>
      </c>
      <c r="K573" s="37">
        <v>25</v>
      </c>
      <c r="L573" s="37">
        <v>19</v>
      </c>
      <c r="M573" s="38">
        <v>143124991.10282218</v>
      </c>
      <c r="N573" s="38">
        <v>83394820.3125</v>
      </c>
      <c r="O573" s="31">
        <v>176043739.05647129</v>
      </c>
    </row>
    <row r="574" spans="1:243" x14ac:dyDescent="0.2">
      <c r="A574" s="16"/>
      <c r="B574" s="40" t="s">
        <v>1551</v>
      </c>
      <c r="C574" s="35"/>
      <c r="D574" s="35" t="s">
        <v>1552</v>
      </c>
      <c r="E574" s="36"/>
      <c r="F574" s="16"/>
      <c r="G574" s="16"/>
      <c r="H574" s="16"/>
      <c r="I574" s="16"/>
      <c r="J574" s="45" t="s">
        <v>1553</v>
      </c>
      <c r="K574" s="37">
        <v>25</v>
      </c>
      <c r="L574" s="37">
        <v>19</v>
      </c>
      <c r="M574" s="38">
        <v>143124991.10282218</v>
      </c>
      <c r="N574" s="38">
        <v>83394820.3125</v>
      </c>
      <c r="O574" s="31">
        <v>176043739.05647129</v>
      </c>
    </row>
    <row r="575" spans="1:243" x14ac:dyDescent="0.2">
      <c r="A575" s="16"/>
      <c r="B575" s="40" t="s">
        <v>1554</v>
      </c>
      <c r="C575" s="35"/>
      <c r="D575" s="35" t="s">
        <v>1555</v>
      </c>
      <c r="E575" s="36"/>
      <c r="F575" s="16"/>
      <c r="G575" s="16"/>
      <c r="H575" s="16"/>
      <c r="I575" s="16"/>
      <c r="J575" s="45" t="s">
        <v>1553</v>
      </c>
      <c r="K575" s="37">
        <v>25</v>
      </c>
      <c r="L575" s="37">
        <v>19</v>
      </c>
      <c r="M575" s="38">
        <v>143124991.10282218</v>
      </c>
      <c r="N575" s="38">
        <v>83394820.3125</v>
      </c>
      <c r="O575" s="31">
        <v>176043739.05647129</v>
      </c>
    </row>
    <row r="576" spans="1:243" x14ac:dyDescent="0.2">
      <c r="A576" s="16"/>
      <c r="B576" s="40" t="s">
        <v>1556</v>
      </c>
      <c r="C576" s="35"/>
      <c r="D576" s="35" t="s">
        <v>1557</v>
      </c>
      <c r="E576" s="36"/>
      <c r="F576" s="16"/>
      <c r="G576" s="16"/>
      <c r="H576" s="16"/>
      <c r="I576" s="16"/>
      <c r="J576" s="45" t="s">
        <v>1553</v>
      </c>
      <c r="K576" s="37">
        <v>25</v>
      </c>
      <c r="L576" s="37">
        <v>19</v>
      </c>
      <c r="M576" s="38">
        <v>143124991.10282218</v>
      </c>
      <c r="N576" s="38">
        <v>83394820.3125</v>
      </c>
      <c r="O576" s="31">
        <v>176043739.05647129</v>
      </c>
    </row>
    <row r="577" spans="1:243" x14ac:dyDescent="0.2">
      <c r="A577" s="16"/>
      <c r="B577" s="40" t="s">
        <v>1558</v>
      </c>
      <c r="C577" s="35"/>
      <c r="D577" s="35" t="s">
        <v>1559</v>
      </c>
      <c r="E577" s="36"/>
      <c r="F577" s="16"/>
      <c r="G577" s="16"/>
      <c r="H577" s="16"/>
      <c r="I577" s="16"/>
      <c r="J577" s="45" t="s">
        <v>1553</v>
      </c>
      <c r="K577" s="37">
        <v>25</v>
      </c>
      <c r="L577" s="37">
        <v>19</v>
      </c>
      <c r="M577" s="38">
        <v>143124991.10282218</v>
      </c>
      <c r="N577" s="38">
        <v>83394820.3125</v>
      </c>
      <c r="O577" s="31">
        <v>176043739.05647129</v>
      </c>
    </row>
    <row r="578" spans="1:243" x14ac:dyDescent="0.2">
      <c r="A578" s="16"/>
      <c r="B578" s="40"/>
      <c r="C578" s="35"/>
      <c r="D578" s="35"/>
      <c r="E578" s="36"/>
      <c r="F578" s="16"/>
      <c r="G578" s="16"/>
      <c r="H578" s="16"/>
      <c r="I578" s="16"/>
      <c r="J578" s="16"/>
      <c r="K578" s="41"/>
      <c r="L578" s="41"/>
      <c r="M578" s="30">
        <v>0</v>
      </c>
      <c r="N578" s="30">
        <v>0</v>
      </c>
      <c r="O578" s="31"/>
    </row>
    <row r="579" spans="1:243" s="116" customFormat="1" x14ac:dyDescent="0.2">
      <c r="A579" s="108">
        <v>1168</v>
      </c>
      <c r="B579" s="109" t="s">
        <v>1560</v>
      </c>
      <c r="C579" s="110">
        <v>4001175</v>
      </c>
      <c r="D579" s="110" t="s">
        <v>1561</v>
      </c>
      <c r="E579" s="111">
        <v>1168</v>
      </c>
      <c r="F579" s="108"/>
      <c r="G579" s="108"/>
      <c r="H579" s="108" t="s">
        <v>1562</v>
      </c>
      <c r="I579" s="108"/>
      <c r="J579" s="108" t="s">
        <v>1563</v>
      </c>
      <c r="K579" s="112">
        <v>25</v>
      </c>
      <c r="L579" s="112">
        <v>13</v>
      </c>
      <c r="M579" s="113">
        <f>5682800000+M580+M581+M582+M583+M584+M585+M586+M587+M588+M589+M590+M591+M592+M593+M594+M595+M596+M597+M598+M599+M600+M601+M602+M603+M604+M605+M606+M607+M608+M609+M610+M611+M612+M613+M614+M615+M616+M617+M648+M619+M622</f>
        <v>7861905696.310565</v>
      </c>
      <c r="N579" s="113">
        <f>2943690400+N580+N581+N582+N583+N584+N585+N586+N587+N588+N589+N590+N591+N592+N593+N594+N595+N596+N597+N598+N599+N600+N601+N602+N603+N604+N605+N606+N607+N608+N609+N610+N611+N612+N613+N614+N615+N616+N617+N648+N619+N622</f>
        <v>3178827416.9539165</v>
      </c>
      <c r="O579" s="114">
        <v>9346990687.4926701</v>
      </c>
      <c r="P579" s="115"/>
      <c r="Q579" s="115"/>
      <c r="R579" s="115"/>
      <c r="S579" s="115"/>
      <c r="T579" s="115"/>
      <c r="U579" s="115"/>
      <c r="V579" s="115"/>
      <c r="W579" s="115"/>
      <c r="X579" s="115"/>
      <c r="Y579" s="115"/>
      <c r="Z579" s="115"/>
      <c r="AA579" s="115"/>
      <c r="AB579" s="115"/>
      <c r="AC579" s="115"/>
      <c r="AD579" s="115"/>
      <c r="AE579" s="115"/>
      <c r="AF579" s="115"/>
      <c r="AG579" s="115"/>
      <c r="AH579" s="115"/>
      <c r="AI579" s="115"/>
      <c r="AJ579" s="115"/>
      <c r="AK579" s="115"/>
      <c r="AL579" s="115"/>
      <c r="AM579" s="115"/>
      <c r="AN579" s="115"/>
      <c r="AO579" s="115"/>
      <c r="AP579" s="115"/>
      <c r="AQ579" s="115"/>
      <c r="AR579" s="115"/>
      <c r="AS579" s="115"/>
      <c r="AT579" s="115"/>
      <c r="AU579" s="115"/>
      <c r="AV579" s="115"/>
      <c r="AW579" s="115"/>
      <c r="AX579" s="115"/>
      <c r="AY579" s="115"/>
      <c r="AZ579" s="115"/>
      <c r="BA579" s="115"/>
      <c r="BB579" s="115"/>
      <c r="BC579" s="115"/>
      <c r="BD579" s="115"/>
      <c r="BE579" s="115"/>
      <c r="BF579" s="115"/>
      <c r="BG579" s="115"/>
      <c r="BH579" s="115"/>
      <c r="BI579" s="115"/>
      <c r="BJ579" s="115"/>
      <c r="BK579" s="115"/>
      <c r="BL579" s="115"/>
      <c r="BM579" s="115"/>
      <c r="BN579" s="115"/>
      <c r="BO579" s="115"/>
      <c r="BP579" s="115"/>
      <c r="BQ579" s="115"/>
      <c r="BR579" s="115"/>
      <c r="BS579" s="115"/>
      <c r="BT579" s="115"/>
      <c r="BU579" s="115"/>
      <c r="BV579" s="115"/>
      <c r="BW579" s="115"/>
      <c r="BX579" s="115"/>
      <c r="BY579" s="115"/>
      <c r="BZ579" s="115"/>
      <c r="CA579" s="115"/>
      <c r="CB579" s="115"/>
      <c r="CC579" s="115"/>
      <c r="CD579" s="115"/>
      <c r="CE579" s="115"/>
      <c r="CF579" s="115"/>
      <c r="CG579" s="115"/>
      <c r="CH579" s="115"/>
      <c r="CI579" s="115"/>
      <c r="CJ579" s="115"/>
      <c r="CK579" s="115"/>
      <c r="CL579" s="115"/>
      <c r="CM579" s="115"/>
      <c r="CN579" s="115"/>
      <c r="CO579" s="115"/>
      <c r="CP579" s="115"/>
      <c r="CQ579" s="115"/>
      <c r="CR579" s="115"/>
      <c r="CS579" s="115"/>
      <c r="CT579" s="115"/>
      <c r="CU579" s="115"/>
      <c r="CV579" s="115"/>
      <c r="CW579" s="115"/>
      <c r="CX579" s="115"/>
      <c r="CY579" s="115"/>
      <c r="CZ579" s="115"/>
      <c r="DA579" s="115"/>
      <c r="DB579" s="115"/>
      <c r="DC579" s="115"/>
      <c r="DD579" s="115"/>
      <c r="DE579" s="115"/>
      <c r="DF579" s="115"/>
      <c r="DG579" s="115"/>
      <c r="DH579" s="115"/>
      <c r="DI579" s="115"/>
      <c r="DJ579" s="115"/>
      <c r="DK579" s="115"/>
      <c r="DL579" s="115"/>
      <c r="DM579" s="115"/>
      <c r="DN579" s="115"/>
      <c r="DO579" s="115"/>
      <c r="DP579" s="115"/>
      <c r="DQ579" s="115"/>
      <c r="DR579" s="115"/>
      <c r="DS579" s="115"/>
      <c r="DT579" s="115"/>
      <c r="DU579" s="115"/>
      <c r="DV579" s="115"/>
      <c r="DW579" s="115"/>
      <c r="DX579" s="115"/>
      <c r="DY579" s="115"/>
      <c r="DZ579" s="115"/>
      <c r="EA579" s="115"/>
      <c r="EB579" s="115"/>
      <c r="EC579" s="115"/>
      <c r="ED579" s="115"/>
      <c r="EE579" s="115"/>
      <c r="EF579" s="115"/>
      <c r="EG579" s="115"/>
      <c r="EH579" s="115"/>
      <c r="EI579" s="115"/>
      <c r="EJ579" s="115"/>
      <c r="EK579" s="115"/>
      <c r="EL579" s="115"/>
      <c r="EM579" s="115"/>
      <c r="EN579" s="115"/>
      <c r="EO579" s="115"/>
      <c r="EP579" s="115"/>
      <c r="EQ579" s="115"/>
      <c r="ER579" s="115"/>
      <c r="ES579" s="115"/>
      <c r="ET579" s="115"/>
      <c r="EU579" s="115"/>
      <c r="EV579" s="115"/>
      <c r="EW579" s="115"/>
      <c r="EX579" s="115"/>
      <c r="EY579" s="115"/>
      <c r="EZ579" s="115"/>
      <c r="FA579" s="115"/>
      <c r="FB579" s="115"/>
      <c r="FC579" s="115"/>
      <c r="FD579" s="115"/>
      <c r="FE579" s="115"/>
      <c r="FF579" s="115"/>
      <c r="FG579" s="115"/>
      <c r="FH579" s="115"/>
      <c r="FI579" s="115"/>
      <c r="FJ579" s="115"/>
      <c r="FK579" s="115"/>
      <c r="FL579" s="115"/>
      <c r="FM579" s="115"/>
      <c r="FN579" s="115"/>
      <c r="FO579" s="115"/>
      <c r="FP579" s="115"/>
      <c r="FQ579" s="115"/>
      <c r="FR579" s="115"/>
      <c r="FS579" s="115"/>
      <c r="FT579" s="115"/>
      <c r="FU579" s="115"/>
      <c r="FV579" s="115"/>
      <c r="FW579" s="115"/>
      <c r="FX579" s="115"/>
      <c r="FY579" s="115"/>
      <c r="FZ579" s="115"/>
      <c r="GA579" s="115"/>
      <c r="GB579" s="115"/>
      <c r="GC579" s="115"/>
      <c r="GD579" s="115"/>
      <c r="GE579" s="115"/>
      <c r="GF579" s="115"/>
      <c r="GG579" s="115"/>
      <c r="GH579" s="115"/>
      <c r="GI579" s="115"/>
      <c r="GJ579" s="115"/>
      <c r="GK579" s="115"/>
      <c r="GL579" s="115"/>
      <c r="GM579" s="115"/>
      <c r="GN579" s="115"/>
      <c r="GO579" s="115"/>
      <c r="GP579" s="115"/>
      <c r="GQ579" s="115"/>
      <c r="GR579" s="115"/>
      <c r="GS579" s="115"/>
      <c r="GT579" s="115"/>
      <c r="GU579" s="115"/>
      <c r="GV579" s="115"/>
      <c r="GW579" s="115"/>
      <c r="GX579" s="115"/>
      <c r="GY579" s="115"/>
      <c r="GZ579" s="115"/>
      <c r="HA579" s="115"/>
      <c r="HB579" s="115"/>
      <c r="HC579" s="115"/>
      <c r="HD579" s="115"/>
      <c r="HE579" s="115"/>
      <c r="HF579" s="115"/>
      <c r="HG579" s="115"/>
      <c r="HH579" s="115"/>
      <c r="HI579" s="115"/>
      <c r="HJ579" s="115"/>
      <c r="HK579" s="115"/>
      <c r="HL579" s="115"/>
      <c r="HM579" s="115"/>
      <c r="HN579" s="115"/>
      <c r="HO579" s="115"/>
      <c r="HP579" s="115"/>
      <c r="HQ579" s="115"/>
      <c r="HR579" s="115"/>
      <c r="HS579" s="115"/>
      <c r="HT579" s="115"/>
      <c r="HU579" s="115"/>
      <c r="HV579" s="115"/>
      <c r="HW579" s="115"/>
      <c r="HX579" s="115"/>
      <c r="HY579" s="115"/>
      <c r="HZ579" s="115"/>
      <c r="IA579" s="115"/>
      <c r="IB579" s="115"/>
      <c r="IC579" s="115"/>
      <c r="ID579" s="115"/>
      <c r="IE579" s="115"/>
      <c r="IF579" s="115"/>
      <c r="IG579" s="115"/>
    </row>
    <row r="580" spans="1:243" s="32" customFormat="1" x14ac:dyDescent="0.25">
      <c r="A580" s="37"/>
      <c r="B580" s="40" t="s">
        <v>1564</v>
      </c>
      <c r="C580" s="35">
        <v>4000696</v>
      </c>
      <c r="D580" s="36" t="s">
        <v>1565</v>
      </c>
      <c r="E580" s="36">
        <v>1169</v>
      </c>
      <c r="F580" s="16" t="s">
        <v>1566</v>
      </c>
      <c r="G580" s="16" t="s">
        <v>1567</v>
      </c>
      <c r="H580" s="16" t="s">
        <v>117</v>
      </c>
      <c r="I580" s="16"/>
      <c r="J580" s="16" t="s">
        <v>772</v>
      </c>
      <c r="K580" s="41"/>
      <c r="L580" s="41"/>
      <c r="M580" s="30">
        <v>2654798.8206288288</v>
      </c>
      <c r="N580" s="30">
        <v>529750</v>
      </c>
      <c r="O580" s="31">
        <v>1446564</v>
      </c>
      <c r="IH580" s="33"/>
      <c r="II580" s="33"/>
    </row>
    <row r="581" spans="1:243" s="32" customFormat="1" x14ac:dyDescent="0.25">
      <c r="A581" s="37"/>
      <c r="B581" s="40" t="s">
        <v>1568</v>
      </c>
      <c r="C581" s="35">
        <v>4000818</v>
      </c>
      <c r="D581" s="36" t="s">
        <v>1569</v>
      </c>
      <c r="E581" s="36">
        <v>1170</v>
      </c>
      <c r="F581" s="16" t="s">
        <v>1566</v>
      </c>
      <c r="G581" s="16" t="s">
        <v>1567</v>
      </c>
      <c r="H581" s="16" t="s">
        <v>117</v>
      </c>
      <c r="I581" s="16"/>
      <c r="J581" s="16" t="s">
        <v>772</v>
      </c>
      <c r="K581" s="41"/>
      <c r="L581" s="41"/>
      <c r="M581" s="30">
        <v>2654798.8206288288</v>
      </c>
      <c r="N581" s="30">
        <v>495950</v>
      </c>
      <c r="O581" s="31">
        <v>1446564</v>
      </c>
      <c r="IH581" s="33"/>
      <c r="II581" s="33"/>
    </row>
    <row r="582" spans="1:243" s="32" customFormat="1" x14ac:dyDescent="0.25">
      <c r="A582" s="37"/>
      <c r="B582" s="40" t="s">
        <v>1570</v>
      </c>
      <c r="C582" s="35">
        <v>4000698</v>
      </c>
      <c r="D582" s="36" t="s">
        <v>1571</v>
      </c>
      <c r="E582" s="36">
        <v>1171</v>
      </c>
      <c r="F582" s="16" t="s">
        <v>1566</v>
      </c>
      <c r="G582" s="16" t="s">
        <v>1567</v>
      </c>
      <c r="H582" s="16" t="s">
        <v>117</v>
      </c>
      <c r="I582" s="16"/>
      <c r="J582" s="16" t="s">
        <v>772</v>
      </c>
      <c r="K582" s="41"/>
      <c r="L582" s="41"/>
      <c r="M582" s="30">
        <v>2654798.8206288288</v>
      </c>
      <c r="N582" s="30">
        <v>529750</v>
      </c>
      <c r="O582" s="31">
        <v>1446564</v>
      </c>
      <c r="IH582" s="33"/>
      <c r="II582" s="33"/>
    </row>
    <row r="583" spans="1:243" s="32" customFormat="1" x14ac:dyDescent="0.25">
      <c r="A583" s="37"/>
      <c r="B583" s="40" t="s">
        <v>1572</v>
      </c>
      <c r="C583" s="35">
        <v>4000715</v>
      </c>
      <c r="D583" s="36" t="s">
        <v>1573</v>
      </c>
      <c r="E583" s="36">
        <v>1172</v>
      </c>
      <c r="F583" s="16"/>
      <c r="G583" s="16" t="s">
        <v>1574</v>
      </c>
      <c r="H583" s="16" t="s">
        <v>117</v>
      </c>
      <c r="I583" s="16"/>
      <c r="J583" s="16" t="s">
        <v>1295</v>
      </c>
      <c r="K583" s="41"/>
      <c r="L583" s="41"/>
      <c r="M583" s="30">
        <v>3610526.3960552071</v>
      </c>
      <c r="N583" s="30">
        <v>614900</v>
      </c>
      <c r="O583" s="31">
        <v>2173416</v>
      </c>
      <c r="IH583" s="33"/>
      <c r="II583" s="33"/>
    </row>
    <row r="584" spans="1:243" s="32" customFormat="1" x14ac:dyDescent="0.25">
      <c r="A584" s="37"/>
      <c r="B584" s="40" t="s">
        <v>1575</v>
      </c>
      <c r="C584" s="35">
        <v>4001197</v>
      </c>
      <c r="D584" s="36" t="s">
        <v>1576</v>
      </c>
      <c r="E584" s="36">
        <v>1173</v>
      </c>
      <c r="F584" s="16"/>
      <c r="G584" s="16" t="s">
        <v>1574</v>
      </c>
      <c r="H584" s="16" t="s">
        <v>117</v>
      </c>
      <c r="I584" s="16"/>
      <c r="J584" s="16" t="s">
        <v>1295</v>
      </c>
      <c r="K584" s="41"/>
      <c r="L584" s="41"/>
      <c r="M584" s="30">
        <v>3610526.3960552071</v>
      </c>
      <c r="N584" s="30">
        <v>614900</v>
      </c>
      <c r="O584" s="31">
        <v>2173416</v>
      </c>
      <c r="IH584" s="33"/>
      <c r="II584" s="33"/>
    </row>
    <row r="585" spans="1:243" x14ac:dyDescent="0.2">
      <c r="A585" s="16"/>
      <c r="B585" s="40" t="s">
        <v>1577</v>
      </c>
      <c r="C585" s="35">
        <v>4003175</v>
      </c>
      <c r="D585" s="35" t="s">
        <v>1578</v>
      </c>
      <c r="E585" s="36">
        <v>1174</v>
      </c>
      <c r="F585" s="16"/>
      <c r="G585" s="16" t="s">
        <v>1579</v>
      </c>
      <c r="H585" s="16" t="s">
        <v>87</v>
      </c>
      <c r="I585" s="16"/>
      <c r="J585" s="16" t="s">
        <v>752</v>
      </c>
      <c r="K585" s="41"/>
      <c r="L585" s="41"/>
      <c r="M585" s="30">
        <v>12332425.45476112</v>
      </c>
      <c r="N585" s="30">
        <v>1074922.4099999999</v>
      </c>
      <c r="O585" s="31">
        <v>15168883.309356177</v>
      </c>
    </row>
    <row r="586" spans="1:243" x14ac:dyDescent="0.2">
      <c r="A586" s="16"/>
      <c r="B586" s="40" t="s">
        <v>1580</v>
      </c>
      <c r="C586" s="35">
        <v>4003176</v>
      </c>
      <c r="D586" s="35" t="s">
        <v>1581</v>
      </c>
      <c r="E586" s="36">
        <v>1175</v>
      </c>
      <c r="F586" s="16" t="s">
        <v>512</v>
      </c>
      <c r="G586" s="16" t="s">
        <v>1582</v>
      </c>
      <c r="H586" s="16" t="s">
        <v>87</v>
      </c>
      <c r="I586" s="16"/>
      <c r="J586" s="16" t="s">
        <v>1583</v>
      </c>
      <c r="K586" s="41"/>
      <c r="L586" s="41"/>
      <c r="M586" s="30">
        <v>12332425.45476112</v>
      </c>
      <c r="N586" s="30">
        <v>1341340.0000000002</v>
      </c>
      <c r="O586" s="31">
        <v>15168883.309356177</v>
      </c>
    </row>
    <row r="587" spans="1:243" x14ac:dyDescent="0.2">
      <c r="A587" s="16"/>
      <c r="B587" s="40" t="s">
        <v>1584</v>
      </c>
      <c r="C587" s="35">
        <v>4003463</v>
      </c>
      <c r="D587" s="35" t="s">
        <v>1585</v>
      </c>
      <c r="E587" s="36">
        <v>1176</v>
      </c>
      <c r="F587" s="16"/>
      <c r="G587" s="16" t="s">
        <v>1586</v>
      </c>
      <c r="H587" s="16" t="s">
        <v>1587</v>
      </c>
      <c r="I587" s="16"/>
      <c r="J587" s="16" t="s">
        <v>1588</v>
      </c>
      <c r="K587" s="41"/>
      <c r="L587" s="41"/>
      <c r="M587" s="30">
        <v>33131889.281447783</v>
      </c>
      <c r="N587" s="30">
        <v>2574000</v>
      </c>
      <c r="O587" s="31">
        <v>37107715.995221518</v>
      </c>
    </row>
    <row r="588" spans="1:243" x14ac:dyDescent="0.2">
      <c r="A588" s="28"/>
      <c r="B588" s="25" t="s">
        <v>1589</v>
      </c>
      <c r="C588" s="26">
        <v>4000694</v>
      </c>
      <c r="D588" s="26" t="s">
        <v>1590</v>
      </c>
      <c r="E588" s="27">
        <v>1177</v>
      </c>
      <c r="F588" s="28" t="s">
        <v>1591</v>
      </c>
      <c r="G588" s="28" t="s">
        <v>1592</v>
      </c>
      <c r="H588" s="28" t="s">
        <v>117</v>
      </c>
      <c r="I588" s="28"/>
      <c r="J588" s="28" t="s">
        <v>1593</v>
      </c>
      <c r="K588" s="29"/>
      <c r="L588" s="29"/>
      <c r="M588" s="30">
        <v>15645614.382905897</v>
      </c>
      <c r="N588" s="30">
        <v>404950</v>
      </c>
      <c r="O588" s="31">
        <v>17523088.108854607</v>
      </c>
    </row>
    <row r="589" spans="1:243" x14ac:dyDescent="0.2">
      <c r="A589" s="28"/>
      <c r="B589" s="25" t="s">
        <v>1594</v>
      </c>
      <c r="C589" s="26">
        <v>4003189</v>
      </c>
      <c r="D589" s="26" t="s">
        <v>1595</v>
      </c>
      <c r="E589" s="27">
        <v>1178</v>
      </c>
      <c r="F589" s="28"/>
      <c r="G589" s="28" t="s">
        <v>1579</v>
      </c>
      <c r="H589" s="28" t="s">
        <v>87</v>
      </c>
      <c r="I589" s="28"/>
      <c r="J589" s="28" t="s">
        <v>1596</v>
      </c>
      <c r="K589" s="29"/>
      <c r="L589" s="29"/>
      <c r="M589" s="30">
        <v>9203302.5781799387</v>
      </c>
      <c r="N589" s="30">
        <v>3575000</v>
      </c>
      <c r="O589" s="31">
        <v>11320062.171161324</v>
      </c>
    </row>
    <row r="590" spans="1:243" x14ac:dyDescent="0.2">
      <c r="A590" s="28"/>
      <c r="B590" s="25" t="s">
        <v>1597</v>
      </c>
      <c r="C590" s="26">
        <v>4003428</v>
      </c>
      <c r="D590" s="26" t="s">
        <v>1598</v>
      </c>
      <c r="E590" s="27">
        <v>1179</v>
      </c>
      <c r="F590" s="28" t="s">
        <v>1599</v>
      </c>
      <c r="G590" s="28" t="s">
        <v>1600</v>
      </c>
      <c r="H590" s="28" t="s">
        <v>1601</v>
      </c>
      <c r="I590" s="28"/>
      <c r="J590" s="28"/>
      <c r="K590" s="29"/>
      <c r="L590" s="29"/>
      <c r="M590" s="30">
        <v>46016512.890899695</v>
      </c>
      <c r="N590" s="30">
        <v>13585000</v>
      </c>
      <c r="O590" s="31">
        <v>56600310.855806626</v>
      </c>
    </row>
    <row r="591" spans="1:243" x14ac:dyDescent="0.2">
      <c r="A591" s="28"/>
      <c r="B591" s="25" t="s">
        <v>1602</v>
      </c>
      <c r="C591" s="26">
        <v>0</v>
      </c>
      <c r="D591" s="26" t="s">
        <v>1603</v>
      </c>
      <c r="E591" s="27">
        <v>1180</v>
      </c>
      <c r="F591" s="28" t="s">
        <v>1604</v>
      </c>
      <c r="G591" s="28" t="s">
        <v>1605</v>
      </c>
      <c r="H591" s="28" t="s">
        <v>117</v>
      </c>
      <c r="I591" s="28"/>
      <c r="J591" s="28" t="s">
        <v>1606</v>
      </c>
      <c r="K591" s="29"/>
      <c r="L591" s="29"/>
      <c r="M591" s="30">
        <v>20247265.671995867</v>
      </c>
      <c r="N591" s="30">
        <v>5977400</v>
      </c>
      <c r="O591" s="31">
        <v>22676937.552635372</v>
      </c>
    </row>
    <row r="592" spans="1:243" x14ac:dyDescent="0.2">
      <c r="A592" s="28"/>
      <c r="B592" s="25" t="s">
        <v>1607</v>
      </c>
      <c r="C592" s="26">
        <v>4003672</v>
      </c>
      <c r="D592" s="26" t="s">
        <v>1608</v>
      </c>
      <c r="E592" s="27">
        <v>1181</v>
      </c>
      <c r="F592" s="28" t="s">
        <v>1609</v>
      </c>
      <c r="G592" s="28" t="s">
        <v>1610</v>
      </c>
      <c r="H592" s="28" t="s">
        <v>1611</v>
      </c>
      <c r="I592" s="28"/>
      <c r="J592" s="28" t="s">
        <v>1612</v>
      </c>
      <c r="K592" s="29"/>
      <c r="L592" s="29"/>
      <c r="M592" s="30">
        <v>9203302.5781799387</v>
      </c>
      <c r="N592" s="30">
        <v>1001000.0000000001</v>
      </c>
      <c r="O592" s="31">
        <v>10307698.887561532</v>
      </c>
    </row>
    <row r="593" spans="1:243" x14ac:dyDescent="0.2">
      <c r="A593" s="28"/>
      <c r="B593" s="25" t="s">
        <v>1613</v>
      </c>
      <c r="C593" s="26" t="s">
        <v>1614</v>
      </c>
      <c r="D593" s="35" t="s">
        <v>1615</v>
      </c>
      <c r="E593" s="27">
        <v>1182</v>
      </c>
      <c r="F593" s="28" t="s">
        <v>1604</v>
      </c>
      <c r="G593" s="28" t="s">
        <v>1616</v>
      </c>
      <c r="H593" s="28" t="s">
        <v>117</v>
      </c>
      <c r="I593" s="28"/>
      <c r="J593" s="28"/>
      <c r="K593" s="29"/>
      <c r="L593" s="29"/>
      <c r="M593" s="30">
        <v>20247265.671995867</v>
      </c>
      <c r="N593" s="30">
        <v>5977400</v>
      </c>
      <c r="O593" s="31">
        <v>24904136.776554916</v>
      </c>
    </row>
    <row r="594" spans="1:243" x14ac:dyDescent="0.2">
      <c r="A594" s="28"/>
      <c r="B594" s="25" t="s">
        <v>1617</v>
      </c>
      <c r="C594" s="26">
        <v>4003673</v>
      </c>
      <c r="D594" s="26" t="s">
        <v>1618</v>
      </c>
      <c r="E594" s="27">
        <v>1183</v>
      </c>
      <c r="F594" s="28" t="s">
        <v>1609</v>
      </c>
      <c r="G594" s="28" t="s">
        <v>1610</v>
      </c>
      <c r="H594" s="28" t="s">
        <v>1611</v>
      </c>
      <c r="I594" s="28"/>
      <c r="J594" s="28" t="s">
        <v>1619</v>
      </c>
      <c r="K594" s="29"/>
      <c r="L594" s="29"/>
      <c r="M594" s="30">
        <v>9203302.5781799387</v>
      </c>
      <c r="N594" s="30">
        <v>1001000.0000000001</v>
      </c>
      <c r="O594" s="31">
        <v>11320062.171161324</v>
      </c>
    </row>
    <row r="595" spans="1:243" x14ac:dyDescent="0.2">
      <c r="A595" s="28"/>
      <c r="B595" s="25" t="s">
        <v>1620</v>
      </c>
      <c r="C595" s="26" t="s">
        <v>1621</v>
      </c>
      <c r="D595" s="26" t="s">
        <v>1622</v>
      </c>
      <c r="E595" s="27">
        <v>1184</v>
      </c>
      <c r="F595" s="28"/>
      <c r="G595" s="28" t="s">
        <v>1623</v>
      </c>
      <c r="H595" s="28" t="s">
        <v>117</v>
      </c>
      <c r="I595" s="28" t="s">
        <v>1624</v>
      </c>
      <c r="J595" s="28" t="s">
        <v>684</v>
      </c>
      <c r="K595" s="29"/>
      <c r="L595" s="29"/>
      <c r="M595" s="30">
        <v>49697833.922171667</v>
      </c>
      <c r="N595" s="30">
        <v>14671800</v>
      </c>
      <c r="O595" s="31">
        <v>61128335.724271148</v>
      </c>
    </row>
    <row r="596" spans="1:243" x14ac:dyDescent="0.2">
      <c r="A596" s="28"/>
      <c r="B596" s="25" t="s">
        <v>1625</v>
      </c>
      <c r="C596" s="26">
        <v>4003675</v>
      </c>
      <c r="D596" s="26" t="s">
        <v>1626</v>
      </c>
      <c r="E596" s="27">
        <v>1185</v>
      </c>
      <c r="F596" s="28" t="s">
        <v>1627</v>
      </c>
      <c r="G596" s="16" t="s">
        <v>1628</v>
      </c>
      <c r="H596" s="16" t="s">
        <v>1611</v>
      </c>
      <c r="I596" s="28"/>
      <c r="J596" s="28" t="s">
        <v>1629</v>
      </c>
      <c r="K596" s="29"/>
      <c r="L596" s="29"/>
      <c r="M596" s="30">
        <v>73626420.625439525</v>
      </c>
      <c r="N596" s="30">
        <v>1001000.0000000001</v>
      </c>
      <c r="O596" s="31">
        <v>90560497.36929062</v>
      </c>
    </row>
    <row r="597" spans="1:243" x14ac:dyDescent="0.2">
      <c r="A597" s="28"/>
      <c r="B597" s="25" t="s">
        <v>1630</v>
      </c>
      <c r="C597" s="26">
        <v>4000592</v>
      </c>
      <c r="D597" s="26" t="s">
        <v>1631</v>
      </c>
      <c r="E597" s="27">
        <v>1186</v>
      </c>
      <c r="F597" s="28" t="s">
        <v>1632</v>
      </c>
      <c r="G597" s="16" t="s">
        <v>1633</v>
      </c>
      <c r="H597" s="16" t="s">
        <v>1634</v>
      </c>
      <c r="I597" s="28"/>
      <c r="J597" s="28" t="s">
        <v>1635</v>
      </c>
      <c r="K597" s="29"/>
      <c r="L597" s="29"/>
      <c r="M597" s="30">
        <v>292452638.08047175</v>
      </c>
      <c r="N597" s="30">
        <v>2912000</v>
      </c>
      <c r="O597" s="31">
        <v>359716744.83898026</v>
      </c>
    </row>
    <row r="598" spans="1:243" x14ac:dyDescent="0.2">
      <c r="A598" s="28"/>
      <c r="B598" s="25" t="s">
        <v>1636</v>
      </c>
      <c r="C598" s="26">
        <v>4003153</v>
      </c>
      <c r="D598" s="26" t="s">
        <v>1637</v>
      </c>
      <c r="E598" s="27">
        <v>1187</v>
      </c>
      <c r="F598" s="28" t="s">
        <v>1632</v>
      </c>
      <c r="G598" s="28" t="s">
        <v>1638</v>
      </c>
      <c r="H598" s="28" t="s">
        <v>1634</v>
      </c>
      <c r="I598" s="28"/>
      <c r="J598" s="28" t="s">
        <v>1639</v>
      </c>
      <c r="K598" s="29"/>
      <c r="L598" s="29"/>
      <c r="M598" s="30">
        <v>477902402.96876192</v>
      </c>
      <c r="N598" s="30">
        <v>51979200.000000007</v>
      </c>
      <c r="O598" s="31">
        <v>587819955.65157712</v>
      </c>
    </row>
    <row r="599" spans="1:243" x14ac:dyDescent="0.2">
      <c r="A599" s="28"/>
      <c r="B599" s="25" t="s">
        <v>1640</v>
      </c>
      <c r="C599" s="26">
        <v>4000591</v>
      </c>
      <c r="D599" s="26" t="s">
        <v>1641</v>
      </c>
      <c r="E599" s="27">
        <v>1188</v>
      </c>
      <c r="F599" s="28" t="s">
        <v>1642</v>
      </c>
      <c r="G599" s="28" t="s">
        <v>1643</v>
      </c>
      <c r="H599" s="28" t="s">
        <v>228</v>
      </c>
      <c r="I599" s="28"/>
      <c r="J599" s="28" t="s">
        <v>1644</v>
      </c>
      <c r="K599" s="29"/>
      <c r="L599" s="29"/>
      <c r="M599" s="30">
        <v>1624736.8782248432</v>
      </c>
      <c r="N599" s="30">
        <v>897520</v>
      </c>
      <c r="O599" s="31">
        <v>1998426.360216557</v>
      </c>
    </row>
    <row r="600" spans="1:243" x14ac:dyDescent="0.2">
      <c r="A600" s="28"/>
      <c r="B600" s="25" t="s">
        <v>1645</v>
      </c>
      <c r="C600" s="26">
        <v>4003297</v>
      </c>
      <c r="D600" s="26" t="s">
        <v>1646</v>
      </c>
      <c r="E600" s="27">
        <v>1189</v>
      </c>
      <c r="F600" s="28"/>
      <c r="G600" s="28" t="s">
        <v>1647</v>
      </c>
      <c r="H600" s="28" t="s">
        <v>1648</v>
      </c>
      <c r="I600" s="28"/>
      <c r="J600" s="28"/>
      <c r="K600" s="29"/>
      <c r="L600" s="29"/>
      <c r="M600" s="30">
        <v>14335913.631395673</v>
      </c>
      <c r="N600" s="30">
        <v>804375</v>
      </c>
      <c r="O600" s="31">
        <v>16486300.676105022</v>
      </c>
    </row>
    <row r="601" spans="1:243" x14ac:dyDescent="0.2">
      <c r="A601" s="28"/>
      <c r="B601" s="25" t="s">
        <v>1649</v>
      </c>
      <c r="C601" s="26">
        <v>4003629</v>
      </c>
      <c r="D601" s="26" t="s">
        <v>1650</v>
      </c>
      <c r="E601" s="27">
        <v>1190</v>
      </c>
      <c r="F601" s="28"/>
      <c r="G601" s="28"/>
      <c r="H601" s="28" t="s">
        <v>1562</v>
      </c>
      <c r="I601" s="28"/>
      <c r="J601" s="28" t="s">
        <v>1651</v>
      </c>
      <c r="K601" s="29"/>
      <c r="L601" s="29"/>
      <c r="M601" s="30">
        <v>237079330</v>
      </c>
      <c r="N601" s="30">
        <v>11468730.905116539</v>
      </c>
      <c r="O601" s="31">
        <v>291607575.89999998</v>
      </c>
    </row>
    <row r="602" spans="1:243" x14ac:dyDescent="0.2">
      <c r="A602" s="28"/>
      <c r="B602" s="25" t="s">
        <v>1652</v>
      </c>
      <c r="C602" s="26">
        <v>4002897</v>
      </c>
      <c r="D602" s="26" t="s">
        <v>1653</v>
      </c>
      <c r="E602" s="27">
        <v>1192</v>
      </c>
      <c r="F602" s="28" t="s">
        <v>512</v>
      </c>
      <c r="G602" s="28" t="s">
        <v>1654</v>
      </c>
      <c r="H602" s="28" t="s">
        <v>117</v>
      </c>
      <c r="I602" s="28"/>
      <c r="J602" s="28" t="s">
        <v>141</v>
      </c>
      <c r="K602" s="29"/>
      <c r="L602" s="29"/>
      <c r="M602" s="30">
        <v>4778637.8771318914</v>
      </c>
      <c r="N602" s="30">
        <v>572000</v>
      </c>
      <c r="O602" s="31">
        <v>3317244</v>
      </c>
    </row>
    <row r="603" spans="1:243" x14ac:dyDescent="0.2">
      <c r="A603" s="28"/>
      <c r="B603" s="25" t="s">
        <v>1655</v>
      </c>
      <c r="C603" s="26">
        <v>4003227</v>
      </c>
      <c r="D603" s="26" t="s">
        <v>1656</v>
      </c>
      <c r="E603" s="27">
        <v>1193</v>
      </c>
      <c r="F603" s="28" t="s">
        <v>512</v>
      </c>
      <c r="G603" s="28">
        <v>2000</v>
      </c>
      <c r="H603" s="28" t="s">
        <v>428</v>
      </c>
      <c r="I603" s="28"/>
      <c r="J603" s="28" t="s">
        <v>948</v>
      </c>
      <c r="K603" s="29"/>
      <c r="L603" s="29"/>
      <c r="M603" s="30">
        <v>70897609.231629521</v>
      </c>
      <c r="N603" s="30">
        <v>3978000</v>
      </c>
      <c r="O603" s="31">
        <v>81532250.616373941</v>
      </c>
    </row>
    <row r="604" spans="1:243" x14ac:dyDescent="0.2">
      <c r="A604" s="28"/>
      <c r="B604" s="25" t="s">
        <v>1657</v>
      </c>
      <c r="C604" s="26">
        <v>4003597</v>
      </c>
      <c r="D604" s="26" t="s">
        <v>1658</v>
      </c>
      <c r="E604" s="27">
        <v>1194</v>
      </c>
      <c r="F604" s="28"/>
      <c r="G604" s="28"/>
      <c r="H604" s="28" t="s">
        <v>58</v>
      </c>
      <c r="I604" s="28"/>
      <c r="J604" s="28" t="s">
        <v>1659</v>
      </c>
      <c r="K604" s="29"/>
      <c r="L604" s="29"/>
      <c r="M604" s="30">
        <v>15291641.206822051</v>
      </c>
      <c r="N604" s="30">
        <v>1601600.0000000002</v>
      </c>
      <c r="O604" s="31">
        <v>17126638.151640698</v>
      </c>
    </row>
    <row r="605" spans="1:243" s="32" customFormat="1" x14ac:dyDescent="0.25">
      <c r="A605" s="24"/>
      <c r="B605" s="25" t="s">
        <v>1660</v>
      </c>
      <c r="C605" s="26" t="s">
        <v>1661</v>
      </c>
      <c r="D605" s="36" t="s">
        <v>1662</v>
      </c>
      <c r="E605" s="27">
        <v>1195</v>
      </c>
      <c r="F605" s="28"/>
      <c r="G605" s="28" t="s">
        <v>1663</v>
      </c>
      <c r="H605" s="28" t="s">
        <v>117</v>
      </c>
      <c r="I605" s="28"/>
      <c r="J605" s="28"/>
      <c r="K605" s="29"/>
      <c r="L605" s="29"/>
      <c r="M605" s="30">
        <v>14144768.116310399</v>
      </c>
      <c r="N605" s="30">
        <v>4505490</v>
      </c>
      <c r="O605" s="31">
        <v>15842140.290267648</v>
      </c>
      <c r="IH605" s="33"/>
      <c r="II605" s="33"/>
    </row>
    <row r="606" spans="1:243" s="32" customFormat="1" x14ac:dyDescent="0.25">
      <c r="A606" s="24"/>
      <c r="B606" s="25" t="s">
        <v>1664</v>
      </c>
      <c r="C606" s="26">
        <v>4000763</v>
      </c>
      <c r="D606" s="27" t="s">
        <v>1665</v>
      </c>
      <c r="E606" s="27">
        <v>1196</v>
      </c>
      <c r="F606" s="28"/>
      <c r="G606" s="28" t="s">
        <v>1666</v>
      </c>
      <c r="H606" s="28" t="s">
        <v>373</v>
      </c>
      <c r="I606" s="28"/>
      <c r="J606" s="28" t="s">
        <v>948</v>
      </c>
      <c r="K606" s="29"/>
      <c r="L606" s="29"/>
      <c r="M606" s="30">
        <v>17203096.357674811</v>
      </c>
      <c r="N606" s="30">
        <v>6435000</v>
      </c>
      <c r="O606" s="31">
        <v>19783560.811326031</v>
      </c>
      <c r="IH606" s="33"/>
      <c r="II606" s="33"/>
    </row>
    <row r="607" spans="1:243" s="32" customFormat="1" x14ac:dyDescent="0.25">
      <c r="A607" s="24"/>
      <c r="B607" s="25" t="s">
        <v>1667</v>
      </c>
      <c r="C607" s="26">
        <v>4001529</v>
      </c>
      <c r="D607" s="27" t="s">
        <v>1668</v>
      </c>
      <c r="E607" s="27">
        <v>1197</v>
      </c>
      <c r="F607" s="28" t="s">
        <v>1669</v>
      </c>
      <c r="G607" s="28" t="s">
        <v>1670</v>
      </c>
      <c r="H607" s="28" t="s">
        <v>117</v>
      </c>
      <c r="I607" s="28"/>
      <c r="J607" s="28" t="s">
        <v>1671</v>
      </c>
      <c r="K607" s="29"/>
      <c r="L607" s="29"/>
      <c r="M607" s="30">
        <v>11468730.905116539</v>
      </c>
      <c r="N607" s="30">
        <v>3653100</v>
      </c>
      <c r="O607" s="31">
        <v>9673272</v>
      </c>
      <c r="IH607" s="33"/>
      <c r="II607" s="33"/>
    </row>
    <row r="608" spans="1:243" s="32" customFormat="1" x14ac:dyDescent="0.25">
      <c r="A608" s="24"/>
      <c r="B608" s="25" t="s">
        <v>1672</v>
      </c>
      <c r="C608" s="26">
        <v>4003290</v>
      </c>
      <c r="D608" s="27" t="s">
        <v>1673</v>
      </c>
      <c r="E608" s="27">
        <v>1198</v>
      </c>
      <c r="F608" s="28"/>
      <c r="G608" s="28" t="s">
        <v>1674</v>
      </c>
      <c r="H608" s="28" t="s">
        <v>373</v>
      </c>
      <c r="I608" s="28"/>
      <c r="J608" s="28"/>
      <c r="K608" s="29"/>
      <c r="L608" s="29"/>
      <c r="M608" s="30">
        <v>17203096.357674811</v>
      </c>
      <c r="N608" s="30">
        <v>965250</v>
      </c>
      <c r="O608" s="31">
        <v>19783560.811326031</v>
      </c>
      <c r="IH608" s="33"/>
      <c r="II608" s="33"/>
    </row>
    <row r="609" spans="1:243" s="32" customFormat="1" x14ac:dyDescent="0.25">
      <c r="A609" s="24"/>
      <c r="B609" s="25" t="s">
        <v>1675</v>
      </c>
      <c r="C609" s="26">
        <v>4002940</v>
      </c>
      <c r="D609" s="27" t="s">
        <v>1676</v>
      </c>
      <c r="E609" s="27">
        <v>1199</v>
      </c>
      <c r="F609" s="28" t="s">
        <v>259</v>
      </c>
      <c r="G609" s="28" t="s">
        <v>1677</v>
      </c>
      <c r="H609" s="28" t="s">
        <v>117</v>
      </c>
      <c r="I609" s="28"/>
      <c r="J609" s="28" t="s">
        <v>1295</v>
      </c>
      <c r="K609" s="29"/>
      <c r="L609" s="29"/>
      <c r="M609" s="30">
        <v>3249473.7564496864</v>
      </c>
      <c r="N609" s="30">
        <v>1215500</v>
      </c>
      <c r="O609" s="31">
        <v>2173416</v>
      </c>
      <c r="IH609" s="33"/>
      <c r="II609" s="33"/>
    </row>
    <row r="610" spans="1:243" x14ac:dyDescent="0.2">
      <c r="A610" s="28"/>
      <c r="B610" s="25" t="s">
        <v>1678</v>
      </c>
      <c r="C610" s="26">
        <v>4003311</v>
      </c>
      <c r="D610" s="26" t="s">
        <v>1679</v>
      </c>
      <c r="E610" s="27">
        <v>1200</v>
      </c>
      <c r="F610" s="28"/>
      <c r="G610" s="28" t="s">
        <v>1680</v>
      </c>
      <c r="H610" s="28" t="s">
        <v>1681</v>
      </c>
      <c r="I610" s="28"/>
      <c r="J610" s="28" t="s">
        <v>1682</v>
      </c>
      <c r="K610" s="29"/>
      <c r="L610" s="29"/>
      <c r="M610" s="30">
        <v>11468730.905116539</v>
      </c>
      <c r="N610" s="30">
        <v>643500</v>
      </c>
      <c r="O610" s="31">
        <v>13189040.54088402</v>
      </c>
    </row>
    <row r="611" spans="1:243" x14ac:dyDescent="0.2">
      <c r="A611" s="28"/>
      <c r="B611" s="25" t="s">
        <v>1683</v>
      </c>
      <c r="C611" s="26">
        <v>4003533</v>
      </c>
      <c r="D611" s="26" t="s">
        <v>1684</v>
      </c>
      <c r="E611" s="27">
        <v>1201</v>
      </c>
      <c r="F611" s="28"/>
      <c r="G611" s="28"/>
      <c r="H611" s="28" t="s">
        <v>58</v>
      </c>
      <c r="I611" s="28"/>
      <c r="J611" s="28" t="s">
        <v>1685</v>
      </c>
      <c r="K611" s="29"/>
      <c r="L611" s="29"/>
      <c r="M611" s="30">
        <v>22937461.810233079</v>
      </c>
      <c r="N611" s="30">
        <v>1029600</v>
      </c>
      <c r="O611" s="31">
        <v>25689957.227461051</v>
      </c>
    </row>
    <row r="612" spans="1:243" x14ac:dyDescent="0.2">
      <c r="A612" s="28"/>
      <c r="B612" s="25" t="s">
        <v>1686</v>
      </c>
      <c r="C612" s="26">
        <v>4003599</v>
      </c>
      <c r="D612" s="26" t="s">
        <v>553</v>
      </c>
      <c r="E612" s="27">
        <v>1202</v>
      </c>
      <c r="F612" s="28"/>
      <c r="G612" s="28"/>
      <c r="H612" s="28" t="s">
        <v>58</v>
      </c>
      <c r="I612" s="28"/>
      <c r="J612" s="28" t="s">
        <v>1687</v>
      </c>
      <c r="K612" s="29"/>
      <c r="L612" s="29"/>
      <c r="M612" s="30">
        <v>15291641.206822051</v>
      </c>
      <c r="N612" s="30">
        <v>2244602.2368000001</v>
      </c>
      <c r="O612" s="31">
        <v>17126638.151640698</v>
      </c>
    </row>
    <row r="613" spans="1:243" x14ac:dyDescent="0.2">
      <c r="A613" s="28"/>
      <c r="B613" s="25" t="s">
        <v>1688</v>
      </c>
      <c r="C613" s="26">
        <v>4003463</v>
      </c>
      <c r="D613" s="26" t="s">
        <v>1585</v>
      </c>
      <c r="E613" s="27">
        <v>1203</v>
      </c>
      <c r="F613" s="28" t="s">
        <v>1689</v>
      </c>
      <c r="G613" s="28"/>
      <c r="H613" s="28" t="s">
        <v>58</v>
      </c>
      <c r="I613" s="28"/>
      <c r="J613" s="28" t="s">
        <v>1588</v>
      </c>
      <c r="K613" s="29"/>
      <c r="L613" s="29"/>
      <c r="M613" s="30">
        <v>30583282.413644101</v>
      </c>
      <c r="N613" s="30">
        <v>2574000</v>
      </c>
      <c r="O613" s="31">
        <v>6426000</v>
      </c>
    </row>
    <row r="614" spans="1:243" x14ac:dyDescent="0.2">
      <c r="A614" s="28"/>
      <c r="B614" s="25" t="s">
        <v>1690</v>
      </c>
      <c r="C614" s="26">
        <v>4003560</v>
      </c>
      <c r="D614" s="26" t="s">
        <v>1691</v>
      </c>
      <c r="E614" s="27">
        <v>1204</v>
      </c>
      <c r="F614" s="28"/>
      <c r="G614" s="28"/>
      <c r="H614" s="28" t="s">
        <v>58</v>
      </c>
      <c r="I614" s="28"/>
      <c r="J614" s="28" t="s">
        <v>1692</v>
      </c>
      <c r="K614" s="29"/>
      <c r="L614" s="29"/>
      <c r="M614" s="30">
        <v>15291641.206822051</v>
      </c>
      <c r="N614" s="30">
        <v>686400</v>
      </c>
      <c r="O614" s="31">
        <v>17126638.151640698</v>
      </c>
    </row>
    <row r="615" spans="1:243" x14ac:dyDescent="0.2">
      <c r="A615" s="28"/>
      <c r="B615" s="25" t="s">
        <v>1693</v>
      </c>
      <c r="C615" s="26">
        <v>4003561</v>
      </c>
      <c r="D615" s="26" t="s">
        <v>1694</v>
      </c>
      <c r="E615" s="27">
        <v>1205</v>
      </c>
      <c r="F615" s="28"/>
      <c r="G615" s="28"/>
      <c r="H615" s="28" t="s">
        <v>58</v>
      </c>
      <c r="I615" s="28"/>
      <c r="J615" s="28" t="s">
        <v>1695</v>
      </c>
      <c r="K615" s="29"/>
      <c r="L615" s="29"/>
      <c r="M615" s="30">
        <v>15291641.206822051</v>
      </c>
      <c r="N615" s="30">
        <v>686400</v>
      </c>
      <c r="O615" s="31">
        <v>17126638.151640698</v>
      </c>
    </row>
    <row r="616" spans="1:243" x14ac:dyDescent="0.2">
      <c r="A616" s="28"/>
      <c r="B616" s="25" t="s">
        <v>1696</v>
      </c>
      <c r="C616" s="26">
        <v>4003517</v>
      </c>
      <c r="D616" s="26" t="s">
        <v>1697</v>
      </c>
      <c r="E616" s="27">
        <v>1206</v>
      </c>
      <c r="F616" s="28"/>
      <c r="G616" s="28"/>
      <c r="H616" s="28" t="s">
        <v>58</v>
      </c>
      <c r="I616" s="28"/>
      <c r="J616" s="28" t="s">
        <v>1698</v>
      </c>
      <c r="K616" s="29"/>
      <c r="L616" s="29"/>
      <c r="M616" s="30">
        <v>22937461.810233079</v>
      </c>
      <c r="N616" s="30">
        <v>1029600</v>
      </c>
      <c r="O616" s="31">
        <v>25689957.227461051</v>
      </c>
    </row>
    <row r="617" spans="1:243" x14ac:dyDescent="0.2">
      <c r="A617" s="28"/>
      <c r="B617" s="25" t="s">
        <v>1699</v>
      </c>
      <c r="C617" s="26">
        <v>4001079</v>
      </c>
      <c r="D617" s="26" t="s">
        <v>1700</v>
      </c>
      <c r="E617" s="27">
        <v>1207</v>
      </c>
      <c r="F617" s="28"/>
      <c r="G617" s="28" t="s">
        <v>1701</v>
      </c>
      <c r="H617" s="28" t="s">
        <v>117</v>
      </c>
      <c r="I617" s="28"/>
      <c r="J617" s="28" t="s">
        <v>1702</v>
      </c>
      <c r="K617" s="29"/>
      <c r="L617" s="29"/>
      <c r="M617" s="30">
        <v>40766125.308186971</v>
      </c>
      <c r="N617" s="30">
        <v>6228000</v>
      </c>
      <c r="O617" s="31">
        <v>49431648</v>
      </c>
    </row>
    <row r="618" spans="1:243" x14ac:dyDescent="0.2">
      <c r="A618" s="28"/>
      <c r="B618" s="40" t="s">
        <v>1703</v>
      </c>
      <c r="C618" s="35" t="s">
        <v>1704</v>
      </c>
      <c r="D618" s="35" t="s">
        <v>1705</v>
      </c>
      <c r="E618" s="36"/>
      <c r="F618" s="16"/>
      <c r="G618" s="16">
        <v>3316</v>
      </c>
      <c r="H618" s="16" t="s">
        <v>1706</v>
      </c>
      <c r="I618" s="16"/>
      <c r="J618" s="16" t="s">
        <v>1707</v>
      </c>
      <c r="K618" s="41"/>
      <c r="L618" s="41"/>
      <c r="M618" s="30">
        <v>143269100</v>
      </c>
      <c r="N618" s="30">
        <v>100288370</v>
      </c>
      <c r="O618" s="31" t="s">
        <v>1708</v>
      </c>
    </row>
    <row r="619" spans="1:243" x14ac:dyDescent="0.2">
      <c r="A619" s="28"/>
      <c r="B619" s="25" t="s">
        <v>1709</v>
      </c>
      <c r="C619" s="26">
        <v>4000721</v>
      </c>
      <c r="D619" s="26" t="s">
        <v>1710</v>
      </c>
      <c r="E619" s="27">
        <v>1209</v>
      </c>
      <c r="F619" s="28"/>
      <c r="G619" s="28" t="s">
        <v>685</v>
      </c>
      <c r="H619" s="28" t="s">
        <v>611</v>
      </c>
      <c r="I619" s="28"/>
      <c r="J619" s="28" t="s">
        <v>1711</v>
      </c>
      <c r="K619" s="29"/>
      <c r="L619" s="29"/>
      <c r="M619" s="30">
        <v>43963468.469613403</v>
      </c>
      <c r="N619" s="30">
        <v>5262400</v>
      </c>
      <c r="O619" s="31">
        <v>43351224</v>
      </c>
    </row>
    <row r="620" spans="1:243" x14ac:dyDescent="0.2">
      <c r="A620" s="28"/>
      <c r="B620" s="40" t="s">
        <v>1712</v>
      </c>
      <c r="C620" s="35" t="s">
        <v>1713</v>
      </c>
      <c r="D620" s="35" t="s">
        <v>1714</v>
      </c>
      <c r="E620" s="36"/>
      <c r="F620" s="16" t="s">
        <v>54</v>
      </c>
      <c r="G620" s="16">
        <v>3316</v>
      </c>
      <c r="H620" s="16" t="s">
        <v>1706</v>
      </c>
      <c r="I620" s="16" t="s">
        <v>1715</v>
      </c>
      <c r="J620" s="16" t="s">
        <v>1707</v>
      </c>
      <c r="K620" s="41"/>
      <c r="L620" s="41"/>
      <c r="M620" s="30">
        <f>143269100</f>
        <v>143269100</v>
      </c>
      <c r="N620" s="30">
        <v>100288370</v>
      </c>
      <c r="O620" s="52" t="s">
        <v>1716</v>
      </c>
    </row>
    <row r="621" spans="1:243" x14ac:dyDescent="0.2">
      <c r="A621" s="28"/>
      <c r="B621" s="53" t="s">
        <v>1717</v>
      </c>
      <c r="C621" s="26" t="s">
        <v>1718</v>
      </c>
      <c r="D621" s="26" t="s">
        <v>1719</v>
      </c>
      <c r="E621" s="27" t="s">
        <v>54</v>
      </c>
      <c r="F621" s="28" t="s">
        <v>1720</v>
      </c>
      <c r="G621" s="28"/>
      <c r="H621" s="28"/>
      <c r="I621" s="28"/>
      <c r="J621" s="28"/>
      <c r="K621" s="29"/>
      <c r="L621" s="29"/>
      <c r="M621" s="30">
        <v>667222811.93961751</v>
      </c>
      <c r="N621" s="30">
        <v>50262149.121600002</v>
      </c>
      <c r="O621" s="31">
        <v>820684058.6857295</v>
      </c>
    </row>
    <row r="622" spans="1:243" x14ac:dyDescent="0.2">
      <c r="A622" s="28"/>
      <c r="B622" s="25" t="s">
        <v>1721</v>
      </c>
      <c r="C622" s="26" t="s">
        <v>1722</v>
      </c>
      <c r="D622" s="26" t="s">
        <v>1723</v>
      </c>
      <c r="E622" s="27" t="s">
        <v>54</v>
      </c>
      <c r="F622" s="28" t="s">
        <v>1724</v>
      </c>
      <c r="G622" s="28"/>
      <c r="H622" s="28" t="s">
        <v>58</v>
      </c>
      <c r="I622" s="28"/>
      <c r="J622" s="28"/>
      <c r="K622" s="29"/>
      <c r="L622" s="29"/>
      <c r="M622" s="30">
        <v>350522742.41304755</v>
      </c>
      <c r="N622" s="30">
        <v>62827686.40200001</v>
      </c>
      <c r="O622" s="31">
        <v>431142973.1680485</v>
      </c>
    </row>
    <row r="623" spans="1:243" s="116" customFormat="1" x14ac:dyDescent="0.2">
      <c r="A623" s="108">
        <v>1121</v>
      </c>
      <c r="B623" s="109" t="s">
        <v>1725</v>
      </c>
      <c r="C623" s="110">
        <v>4000094</v>
      </c>
      <c r="D623" s="110" t="s">
        <v>1726</v>
      </c>
      <c r="E623" s="111">
        <v>1211</v>
      </c>
      <c r="F623" s="108"/>
      <c r="G623" s="108" t="s">
        <v>1727</v>
      </c>
      <c r="H623" s="108" t="s">
        <v>1728</v>
      </c>
      <c r="I623" s="108"/>
      <c r="J623" s="108" t="s">
        <v>1729</v>
      </c>
      <c r="K623" s="112">
        <v>25</v>
      </c>
      <c r="L623" s="112">
        <v>8</v>
      </c>
      <c r="M623" s="113">
        <f>5072375000+M624+M625+M626+M627+M628+M629+M630+M631+M632+M633+M634+M635+M636+M637+M638+M639+M640+M641+M642+M643+M644+M645+M646+M647+M649+M650+M651+M652+M653+M654+M656+M657+M658+M659</f>
        <v>7194929804.4047976</v>
      </c>
      <c r="N623" s="113">
        <f>1470988750+N624+N625+N626+N627+N628+N629+N630+N631+N632+N633+N634+N635+N636+N637+N638+N639+N640+N641+N642+N643+N644+N645+N646+N647+N649+N650+N651+N652+N653+N654+N656+N657+N658+N659</f>
        <v>1747370831.41888</v>
      </c>
      <c r="O623" s="114">
        <v>7459160042.2511034</v>
      </c>
      <c r="P623" s="115"/>
      <c r="Q623" s="115"/>
      <c r="R623" s="117">
        <f>+O623+O579</f>
        <v>16806150729.743774</v>
      </c>
      <c r="S623" s="115"/>
      <c r="T623" s="115"/>
      <c r="U623" s="115"/>
      <c r="V623" s="115"/>
      <c r="W623" s="115"/>
      <c r="X623" s="115"/>
      <c r="Y623" s="115"/>
      <c r="Z623" s="115"/>
      <c r="AA623" s="115"/>
      <c r="AB623" s="115"/>
      <c r="AC623" s="115"/>
      <c r="AD623" s="115"/>
      <c r="AE623" s="115"/>
      <c r="AF623" s="115"/>
      <c r="AG623" s="115"/>
      <c r="AH623" s="115"/>
      <c r="AI623" s="115"/>
      <c r="AJ623" s="115"/>
      <c r="AK623" s="115"/>
      <c r="AL623" s="115"/>
      <c r="AM623" s="115"/>
      <c r="AN623" s="115"/>
      <c r="AO623" s="115"/>
      <c r="AP623" s="115"/>
      <c r="AQ623" s="115"/>
      <c r="AR623" s="115"/>
      <c r="AS623" s="115"/>
      <c r="AT623" s="115"/>
      <c r="AU623" s="115"/>
      <c r="AV623" s="115"/>
      <c r="AW623" s="115"/>
      <c r="AX623" s="115"/>
      <c r="AY623" s="115"/>
      <c r="AZ623" s="115"/>
      <c r="BA623" s="115"/>
      <c r="BB623" s="115"/>
      <c r="BC623" s="115"/>
      <c r="BD623" s="115"/>
      <c r="BE623" s="115"/>
      <c r="BF623" s="115"/>
      <c r="BG623" s="115"/>
      <c r="BH623" s="115"/>
      <c r="BI623" s="115"/>
      <c r="BJ623" s="115"/>
      <c r="BK623" s="115"/>
      <c r="BL623" s="115"/>
      <c r="BM623" s="115"/>
      <c r="BN623" s="115"/>
      <c r="BO623" s="115"/>
      <c r="BP623" s="115"/>
      <c r="BQ623" s="115"/>
      <c r="BR623" s="115"/>
      <c r="BS623" s="115"/>
      <c r="BT623" s="115"/>
      <c r="BU623" s="115"/>
      <c r="BV623" s="115"/>
      <c r="BW623" s="115"/>
      <c r="BX623" s="115"/>
      <c r="BY623" s="115"/>
      <c r="BZ623" s="115"/>
      <c r="CA623" s="115"/>
      <c r="CB623" s="115"/>
      <c r="CC623" s="115"/>
      <c r="CD623" s="115"/>
      <c r="CE623" s="115"/>
      <c r="CF623" s="115"/>
      <c r="CG623" s="115"/>
      <c r="CH623" s="115"/>
      <c r="CI623" s="115"/>
      <c r="CJ623" s="115"/>
      <c r="CK623" s="115"/>
      <c r="CL623" s="115"/>
      <c r="CM623" s="115"/>
      <c r="CN623" s="115"/>
      <c r="CO623" s="115"/>
      <c r="CP623" s="115"/>
      <c r="CQ623" s="115"/>
      <c r="CR623" s="115"/>
      <c r="CS623" s="115"/>
      <c r="CT623" s="115"/>
      <c r="CU623" s="115"/>
      <c r="CV623" s="115"/>
      <c r="CW623" s="115"/>
      <c r="CX623" s="115"/>
      <c r="CY623" s="115"/>
      <c r="CZ623" s="115"/>
      <c r="DA623" s="115"/>
      <c r="DB623" s="115"/>
      <c r="DC623" s="115"/>
      <c r="DD623" s="115"/>
      <c r="DE623" s="115"/>
      <c r="DF623" s="115"/>
      <c r="DG623" s="115"/>
      <c r="DH623" s="115"/>
      <c r="DI623" s="115"/>
      <c r="DJ623" s="115"/>
      <c r="DK623" s="115"/>
      <c r="DL623" s="115"/>
      <c r="DM623" s="115"/>
      <c r="DN623" s="115"/>
      <c r="DO623" s="115"/>
      <c r="DP623" s="115"/>
      <c r="DQ623" s="115"/>
      <c r="DR623" s="115"/>
      <c r="DS623" s="115"/>
      <c r="DT623" s="115"/>
      <c r="DU623" s="115"/>
      <c r="DV623" s="115"/>
      <c r="DW623" s="115"/>
      <c r="DX623" s="115"/>
      <c r="DY623" s="115"/>
      <c r="DZ623" s="115"/>
      <c r="EA623" s="115"/>
      <c r="EB623" s="115"/>
      <c r="EC623" s="115"/>
      <c r="ED623" s="115"/>
      <c r="EE623" s="115"/>
      <c r="EF623" s="115"/>
      <c r="EG623" s="115"/>
      <c r="EH623" s="115"/>
      <c r="EI623" s="115"/>
      <c r="EJ623" s="115"/>
      <c r="EK623" s="115"/>
      <c r="EL623" s="115"/>
      <c r="EM623" s="115"/>
      <c r="EN623" s="115"/>
      <c r="EO623" s="115"/>
      <c r="EP623" s="115"/>
      <c r="EQ623" s="115"/>
      <c r="ER623" s="115"/>
      <c r="ES623" s="115"/>
      <c r="ET623" s="115"/>
      <c r="EU623" s="115"/>
      <c r="EV623" s="115"/>
      <c r="EW623" s="115"/>
      <c r="EX623" s="115"/>
      <c r="EY623" s="115"/>
      <c r="EZ623" s="115"/>
      <c r="FA623" s="115"/>
      <c r="FB623" s="115"/>
      <c r="FC623" s="115"/>
      <c r="FD623" s="115"/>
      <c r="FE623" s="115"/>
      <c r="FF623" s="115"/>
      <c r="FG623" s="115"/>
      <c r="FH623" s="115"/>
      <c r="FI623" s="115"/>
      <c r="FJ623" s="115"/>
      <c r="FK623" s="115"/>
      <c r="FL623" s="115"/>
      <c r="FM623" s="115"/>
      <c r="FN623" s="115"/>
      <c r="FO623" s="115"/>
      <c r="FP623" s="115"/>
      <c r="FQ623" s="115"/>
      <c r="FR623" s="115"/>
      <c r="FS623" s="115"/>
      <c r="FT623" s="115"/>
      <c r="FU623" s="115"/>
      <c r="FV623" s="115"/>
      <c r="FW623" s="115"/>
      <c r="FX623" s="115"/>
      <c r="FY623" s="115"/>
      <c r="FZ623" s="115"/>
      <c r="GA623" s="115"/>
      <c r="GB623" s="115"/>
      <c r="GC623" s="115"/>
      <c r="GD623" s="115"/>
      <c r="GE623" s="115"/>
      <c r="GF623" s="115"/>
      <c r="GG623" s="115"/>
      <c r="GH623" s="115"/>
      <c r="GI623" s="115"/>
      <c r="GJ623" s="115"/>
      <c r="GK623" s="115"/>
      <c r="GL623" s="115"/>
      <c r="GM623" s="115"/>
      <c r="GN623" s="115"/>
      <c r="GO623" s="115"/>
      <c r="GP623" s="115"/>
      <c r="GQ623" s="115"/>
      <c r="GR623" s="115"/>
      <c r="GS623" s="115"/>
      <c r="GT623" s="115"/>
      <c r="GU623" s="115"/>
      <c r="GV623" s="115"/>
      <c r="GW623" s="115"/>
      <c r="GX623" s="115"/>
      <c r="GY623" s="115"/>
      <c r="GZ623" s="115"/>
      <c r="HA623" s="115"/>
      <c r="HB623" s="115"/>
      <c r="HC623" s="115"/>
      <c r="HD623" s="115"/>
      <c r="HE623" s="115"/>
      <c r="HF623" s="115"/>
      <c r="HG623" s="115"/>
      <c r="HH623" s="115"/>
      <c r="HI623" s="115"/>
      <c r="HJ623" s="115"/>
      <c r="HK623" s="115"/>
      <c r="HL623" s="115"/>
      <c r="HM623" s="115"/>
      <c r="HN623" s="115"/>
      <c r="HO623" s="115"/>
      <c r="HP623" s="115"/>
      <c r="HQ623" s="115"/>
      <c r="HR623" s="115"/>
      <c r="HS623" s="115"/>
      <c r="HT623" s="115"/>
      <c r="HU623" s="115"/>
      <c r="HV623" s="115"/>
      <c r="HW623" s="115"/>
      <c r="HX623" s="115"/>
      <c r="HY623" s="115"/>
      <c r="HZ623" s="115"/>
      <c r="IA623" s="115"/>
      <c r="IB623" s="115"/>
      <c r="IC623" s="115"/>
      <c r="ID623" s="115"/>
      <c r="IE623" s="115"/>
      <c r="IF623" s="115"/>
      <c r="IG623" s="115"/>
    </row>
    <row r="624" spans="1:243" x14ac:dyDescent="0.2">
      <c r="A624" s="16"/>
      <c r="B624" s="40" t="s">
        <v>1730</v>
      </c>
      <c r="C624" s="35">
        <v>4003023</v>
      </c>
      <c r="D624" s="35" t="s">
        <v>1731</v>
      </c>
      <c r="E624" s="36">
        <v>1212</v>
      </c>
      <c r="F624" s="16" t="s">
        <v>1732</v>
      </c>
      <c r="G624" s="16" t="s">
        <v>1733</v>
      </c>
      <c r="H624" s="16" t="s">
        <v>117</v>
      </c>
      <c r="I624" s="16"/>
      <c r="J624" s="16" t="s">
        <v>1295</v>
      </c>
      <c r="K624" s="41"/>
      <c r="L624" s="41"/>
      <c r="M624" s="30">
        <v>2123839.0565030631</v>
      </c>
      <c r="N624" s="30">
        <v>715000</v>
      </c>
      <c r="O624" s="31">
        <v>2173416</v>
      </c>
    </row>
    <row r="625" spans="1:15" x14ac:dyDescent="0.2">
      <c r="A625" s="16"/>
      <c r="B625" s="40" t="s">
        <v>1734</v>
      </c>
      <c r="C625" s="35">
        <v>4000817</v>
      </c>
      <c r="D625" s="35" t="s">
        <v>1735</v>
      </c>
      <c r="E625" s="36">
        <v>1213</v>
      </c>
      <c r="F625" s="16"/>
      <c r="G625" s="16" t="s">
        <v>1736</v>
      </c>
      <c r="H625" s="16" t="s">
        <v>1737</v>
      </c>
      <c r="I625" s="16"/>
      <c r="J625" s="16" t="s">
        <v>1738</v>
      </c>
      <c r="K625" s="41"/>
      <c r="L625" s="41"/>
      <c r="M625" s="30">
        <v>7433436.6977607207</v>
      </c>
      <c r="N625" s="30">
        <v>2021250</v>
      </c>
      <c r="O625" s="31">
        <v>9143127.1382456869</v>
      </c>
    </row>
    <row r="626" spans="1:15" x14ac:dyDescent="0.2">
      <c r="A626" s="16"/>
      <c r="B626" s="40" t="s">
        <v>1739</v>
      </c>
      <c r="C626" s="35">
        <v>4003549</v>
      </c>
      <c r="D626" s="35" t="s">
        <v>1740</v>
      </c>
      <c r="E626" s="36">
        <v>1214</v>
      </c>
      <c r="F626" s="16"/>
      <c r="G626" s="16"/>
      <c r="H626" s="16" t="s">
        <v>58</v>
      </c>
      <c r="I626" s="16"/>
      <c r="J626" s="16"/>
      <c r="K626" s="41"/>
      <c r="L626" s="41"/>
      <c r="M626" s="30">
        <v>18406605.156359877</v>
      </c>
      <c r="N626" s="30">
        <v>7150000</v>
      </c>
      <c r="O626" s="31">
        <v>22640124.342322648</v>
      </c>
    </row>
    <row r="627" spans="1:15" x14ac:dyDescent="0.2">
      <c r="A627" s="16"/>
      <c r="B627" s="40" t="s">
        <v>1741</v>
      </c>
      <c r="C627" s="35" t="s">
        <v>1742</v>
      </c>
      <c r="D627" s="35" t="s">
        <v>1743</v>
      </c>
      <c r="E627" s="36">
        <v>1215</v>
      </c>
      <c r="F627" s="16"/>
      <c r="G627" s="16"/>
      <c r="H627" s="16" t="s">
        <v>474</v>
      </c>
      <c r="I627" s="16"/>
      <c r="J627" s="16"/>
      <c r="K627" s="41"/>
      <c r="L627" s="41"/>
      <c r="M627" s="30">
        <v>2123839.0565030631</v>
      </c>
      <c r="N627" s="30">
        <v>1057920</v>
      </c>
      <c r="O627" s="31">
        <v>2612322.0394987673</v>
      </c>
    </row>
    <row r="628" spans="1:15" x14ac:dyDescent="0.2">
      <c r="A628" s="16"/>
      <c r="B628" s="40" t="s">
        <v>1744</v>
      </c>
      <c r="C628" s="35">
        <v>4003203</v>
      </c>
      <c r="D628" s="35" t="s">
        <v>1745</v>
      </c>
      <c r="E628" s="36">
        <v>1216</v>
      </c>
      <c r="F628" s="16"/>
      <c r="G628" s="16" t="s">
        <v>1746</v>
      </c>
      <c r="H628" s="16" t="s">
        <v>1747</v>
      </c>
      <c r="I628" s="16"/>
      <c r="J628" s="16" t="s">
        <v>1748</v>
      </c>
      <c r="K628" s="41"/>
      <c r="L628" s="41"/>
      <c r="M628" s="30">
        <v>9203302.5781799387</v>
      </c>
      <c r="N628" s="30">
        <v>1001000.0000000001</v>
      </c>
      <c r="O628" s="31">
        <v>11320062.171161324</v>
      </c>
    </row>
    <row r="629" spans="1:15" x14ac:dyDescent="0.2">
      <c r="A629" s="28"/>
      <c r="B629" s="25" t="s">
        <v>1749</v>
      </c>
      <c r="C629" s="26">
        <v>4003550</v>
      </c>
      <c r="D629" s="26" t="s">
        <v>1750</v>
      </c>
      <c r="E629" s="27">
        <v>1217</v>
      </c>
      <c r="F629" s="28" t="s">
        <v>1725</v>
      </c>
      <c r="G629" s="28"/>
      <c r="H629" s="28" t="s">
        <v>58</v>
      </c>
      <c r="I629" s="28"/>
      <c r="J629" s="28"/>
      <c r="K629" s="29"/>
      <c r="L629" s="29"/>
      <c r="M629" s="30">
        <v>18406605.156359877</v>
      </c>
      <c r="N629" s="30">
        <v>7150000</v>
      </c>
      <c r="O629" s="31">
        <v>22640124.342322648</v>
      </c>
    </row>
    <row r="630" spans="1:15" x14ac:dyDescent="0.2">
      <c r="A630" s="28"/>
      <c r="B630" s="25" t="s">
        <v>1751</v>
      </c>
      <c r="C630" s="26">
        <v>4003024</v>
      </c>
      <c r="D630" s="26" t="s">
        <v>1752</v>
      </c>
      <c r="E630" s="27">
        <v>1218</v>
      </c>
      <c r="F630" s="28"/>
      <c r="G630" s="28"/>
      <c r="H630" s="28" t="s">
        <v>474</v>
      </c>
      <c r="I630" s="28"/>
      <c r="J630" s="28" t="s">
        <v>1753</v>
      </c>
      <c r="K630" s="29"/>
      <c r="L630" s="29"/>
      <c r="M630" s="30">
        <v>2123839.0565030631</v>
      </c>
      <c r="N630" s="30">
        <v>1057920</v>
      </c>
      <c r="O630" s="31">
        <v>2612322.0394987673</v>
      </c>
    </row>
    <row r="631" spans="1:15" x14ac:dyDescent="0.2">
      <c r="A631" s="28"/>
      <c r="B631" s="25" t="s">
        <v>1754</v>
      </c>
      <c r="C631" s="26">
        <v>4003180</v>
      </c>
      <c r="D631" s="26" t="s">
        <v>1755</v>
      </c>
      <c r="E631" s="27">
        <v>1219</v>
      </c>
      <c r="F631" s="28"/>
      <c r="G631" s="28" t="s">
        <v>1756</v>
      </c>
      <c r="H631" s="28" t="s">
        <v>1747</v>
      </c>
      <c r="I631" s="28"/>
      <c r="J631" s="28" t="s">
        <v>1757</v>
      </c>
      <c r="K631" s="29"/>
      <c r="L631" s="29"/>
      <c r="M631" s="30">
        <v>7433436.6977607207</v>
      </c>
      <c r="N631" s="30">
        <v>487900.00000000006</v>
      </c>
      <c r="O631" s="31">
        <v>9143127.1382456869</v>
      </c>
    </row>
    <row r="632" spans="1:15" x14ac:dyDescent="0.2">
      <c r="A632" s="28"/>
      <c r="B632" s="25" t="s">
        <v>1758</v>
      </c>
      <c r="C632" s="26">
        <v>4003551</v>
      </c>
      <c r="D632" s="26" t="s">
        <v>1759</v>
      </c>
      <c r="E632" s="27">
        <v>1220</v>
      </c>
      <c r="F632" s="28" t="s">
        <v>1725</v>
      </c>
      <c r="G632" s="28"/>
      <c r="H632" s="28" t="s">
        <v>58</v>
      </c>
      <c r="I632" s="28"/>
      <c r="J632" s="28" t="s">
        <v>1760</v>
      </c>
      <c r="K632" s="29"/>
      <c r="L632" s="29"/>
      <c r="M632" s="30">
        <v>18406605.156359877</v>
      </c>
      <c r="N632" s="30">
        <v>7150000</v>
      </c>
      <c r="O632" s="31">
        <v>22640124.342322648</v>
      </c>
    </row>
    <row r="633" spans="1:15" x14ac:dyDescent="0.2">
      <c r="A633" s="28"/>
      <c r="B633" s="25" t="s">
        <v>1761</v>
      </c>
      <c r="C633" s="26">
        <v>4001474</v>
      </c>
      <c r="D633" s="26" t="s">
        <v>1762</v>
      </c>
      <c r="E633" s="27">
        <v>1221</v>
      </c>
      <c r="F633" s="28"/>
      <c r="G633" s="28" t="s">
        <v>1763</v>
      </c>
      <c r="H633" s="28" t="s">
        <v>117</v>
      </c>
      <c r="I633" s="28"/>
      <c r="J633" s="28" t="s">
        <v>1760</v>
      </c>
      <c r="K633" s="29"/>
      <c r="L633" s="29"/>
      <c r="M633" s="30">
        <v>2654798.8206288288</v>
      </c>
      <c r="N633" s="30">
        <v>783750</v>
      </c>
      <c r="O633" s="31">
        <v>1446564</v>
      </c>
    </row>
    <row r="634" spans="1:15" x14ac:dyDescent="0.2">
      <c r="A634" s="28"/>
      <c r="B634" s="25" t="s">
        <v>1764</v>
      </c>
      <c r="C634" s="26">
        <v>4003181</v>
      </c>
      <c r="D634" s="26" t="s">
        <v>1765</v>
      </c>
      <c r="E634" s="27">
        <v>1222</v>
      </c>
      <c r="F634" s="28"/>
      <c r="G634" s="28" t="s">
        <v>1766</v>
      </c>
      <c r="H634" s="28" t="s">
        <v>1737</v>
      </c>
      <c r="I634" s="28"/>
      <c r="J634" s="28" t="s">
        <v>1767</v>
      </c>
      <c r="K634" s="29"/>
      <c r="L634" s="29"/>
      <c r="M634" s="30">
        <v>7433436.6977607207</v>
      </c>
      <c r="N634" s="30">
        <v>2502500</v>
      </c>
      <c r="O634" s="31">
        <v>9143127.1382456869</v>
      </c>
    </row>
    <row r="635" spans="1:15" x14ac:dyDescent="0.2">
      <c r="A635" s="28"/>
      <c r="B635" s="25" t="s">
        <v>1768</v>
      </c>
      <c r="C635" s="26">
        <v>4003552</v>
      </c>
      <c r="D635" s="26" t="s">
        <v>1769</v>
      </c>
      <c r="E635" s="27">
        <v>1223</v>
      </c>
      <c r="F635" s="28" t="s">
        <v>1725</v>
      </c>
      <c r="G635" s="28"/>
      <c r="H635" s="28" t="s">
        <v>58</v>
      </c>
      <c r="I635" s="28"/>
      <c r="J635" s="28"/>
      <c r="K635" s="29"/>
      <c r="L635" s="29"/>
      <c r="M635" s="30">
        <v>18406605.156359877</v>
      </c>
      <c r="N635" s="30">
        <v>7150000</v>
      </c>
      <c r="O635" s="31">
        <v>22640124.342322648</v>
      </c>
    </row>
    <row r="636" spans="1:15" x14ac:dyDescent="0.2">
      <c r="A636" s="28"/>
      <c r="B636" s="25" t="s">
        <v>1770</v>
      </c>
      <c r="C636" s="26">
        <v>4000443</v>
      </c>
      <c r="D636" s="26" t="s">
        <v>1771</v>
      </c>
      <c r="E636" s="27">
        <v>1224</v>
      </c>
      <c r="F636" s="28" t="s">
        <v>1725</v>
      </c>
      <c r="G636" s="28" t="s">
        <v>1772</v>
      </c>
      <c r="H636" s="28" t="s">
        <v>117</v>
      </c>
      <c r="I636" s="28"/>
      <c r="J636" s="28" t="s">
        <v>1773</v>
      </c>
      <c r="K636" s="29"/>
      <c r="L636" s="29"/>
      <c r="M636" s="30">
        <v>1624736.8782248432</v>
      </c>
      <c r="N636" s="30">
        <v>555389.99999999988</v>
      </c>
      <c r="O636" s="31">
        <v>1819705.3036118245</v>
      </c>
    </row>
    <row r="637" spans="1:15" x14ac:dyDescent="0.2">
      <c r="A637" s="28"/>
      <c r="B637" s="25" t="s">
        <v>1594</v>
      </c>
      <c r="C637" s="26" t="s">
        <v>1774</v>
      </c>
      <c r="D637" s="35" t="s">
        <v>1775</v>
      </c>
      <c r="E637" s="27">
        <v>1225</v>
      </c>
      <c r="F637" s="28" t="s">
        <v>1725</v>
      </c>
      <c r="G637" s="28" t="s">
        <v>1746</v>
      </c>
      <c r="H637" s="28" t="s">
        <v>1747</v>
      </c>
      <c r="I637" s="28"/>
      <c r="J637" s="28"/>
      <c r="K637" s="29"/>
      <c r="L637" s="29"/>
      <c r="M637" s="30">
        <v>7433436.6977607207</v>
      </c>
      <c r="N637" s="30">
        <v>1963500</v>
      </c>
      <c r="O637" s="31">
        <v>9143127.1382456869</v>
      </c>
    </row>
    <row r="638" spans="1:15" x14ac:dyDescent="0.2">
      <c r="A638" s="28"/>
      <c r="B638" s="25" t="s">
        <v>1776</v>
      </c>
      <c r="C638" s="26">
        <v>4003543</v>
      </c>
      <c r="D638" s="26" t="s">
        <v>1777</v>
      </c>
      <c r="E638" s="27">
        <v>1227</v>
      </c>
      <c r="F638" s="28" t="s">
        <v>1725</v>
      </c>
      <c r="G638" s="28"/>
      <c r="H638" s="28" t="s">
        <v>58</v>
      </c>
      <c r="I638" s="28"/>
      <c r="J638" s="28" t="s">
        <v>1778</v>
      </c>
      <c r="K638" s="29"/>
      <c r="L638" s="29"/>
      <c r="M638" s="30">
        <v>27609907.734539818</v>
      </c>
      <c r="N638" s="30">
        <v>1287000</v>
      </c>
      <c r="O638" s="31">
        <v>30923096.662684601</v>
      </c>
    </row>
    <row r="639" spans="1:15" x14ac:dyDescent="0.2">
      <c r="A639" s="28"/>
      <c r="B639" s="25" t="s">
        <v>1779</v>
      </c>
      <c r="C639" s="26">
        <v>4003653</v>
      </c>
      <c r="D639" s="26" t="s">
        <v>1780</v>
      </c>
      <c r="E639" s="27">
        <v>1228</v>
      </c>
      <c r="F639" s="28" t="s">
        <v>1725</v>
      </c>
      <c r="G639" s="28"/>
      <c r="H639" s="28" t="s">
        <v>58</v>
      </c>
      <c r="I639" s="28"/>
      <c r="J639" s="28"/>
      <c r="K639" s="29"/>
      <c r="L639" s="29"/>
      <c r="M639" s="30">
        <v>10513003.329690162</v>
      </c>
      <c r="N639" s="30">
        <v>471900</v>
      </c>
      <c r="O639" s="31">
        <v>11774563.729252983</v>
      </c>
    </row>
    <row r="640" spans="1:15" x14ac:dyDescent="0.2">
      <c r="A640" s="28"/>
      <c r="B640" s="25" t="s">
        <v>1781</v>
      </c>
      <c r="C640" s="26">
        <v>4003742</v>
      </c>
      <c r="D640" s="26" t="s">
        <v>1782</v>
      </c>
      <c r="E640" s="27">
        <v>1229</v>
      </c>
      <c r="F640" s="28" t="s">
        <v>1783</v>
      </c>
      <c r="G640" s="28" t="s">
        <v>1784</v>
      </c>
      <c r="H640" s="28" t="s">
        <v>1785</v>
      </c>
      <c r="I640" s="28"/>
      <c r="J640" s="28"/>
      <c r="K640" s="29"/>
      <c r="L640" s="29"/>
      <c r="M640" s="30">
        <v>2973374.6791042881</v>
      </c>
      <c r="N640" s="30">
        <v>945000</v>
      </c>
      <c r="O640" s="31">
        <v>3330179.6405968028</v>
      </c>
    </row>
    <row r="641" spans="1:243" x14ac:dyDescent="0.2">
      <c r="A641" s="28"/>
      <c r="B641" s="25" t="s">
        <v>1786</v>
      </c>
      <c r="C641" s="26">
        <v>4003697</v>
      </c>
      <c r="D641" s="26" t="s">
        <v>1787</v>
      </c>
      <c r="E641" s="27">
        <v>1230</v>
      </c>
      <c r="F641" s="28" t="s">
        <v>1788</v>
      </c>
      <c r="G641" s="28"/>
      <c r="H641" s="28" t="s">
        <v>58</v>
      </c>
      <c r="I641" s="28"/>
      <c r="J641" s="28" t="s">
        <v>1789</v>
      </c>
      <c r="K641" s="29"/>
      <c r="L641" s="29"/>
      <c r="M641" s="30">
        <v>6442311.804725958</v>
      </c>
      <c r="N641" s="30">
        <v>945000</v>
      </c>
      <c r="O641" s="31">
        <v>10209628.799999999</v>
      </c>
    </row>
    <row r="642" spans="1:243" s="32" customFormat="1" x14ac:dyDescent="0.25">
      <c r="A642" s="24"/>
      <c r="B642" s="25" t="s">
        <v>1790</v>
      </c>
      <c r="C642" s="26">
        <v>4000819</v>
      </c>
      <c r="D642" s="27" t="s">
        <v>1791</v>
      </c>
      <c r="E642" s="27">
        <v>1231</v>
      </c>
      <c r="F642" s="28" t="s">
        <v>1792</v>
      </c>
      <c r="G642" s="28" t="s">
        <v>1793</v>
      </c>
      <c r="H642" s="28" t="s">
        <v>117</v>
      </c>
      <c r="I642" s="28"/>
      <c r="J642" s="28" t="s">
        <v>1794</v>
      </c>
      <c r="K642" s="29"/>
      <c r="L642" s="29"/>
      <c r="M642" s="30">
        <v>9769659.6599140894</v>
      </c>
      <c r="N642" s="30">
        <v>2580600</v>
      </c>
      <c r="O642" s="31">
        <v>7022904</v>
      </c>
      <c r="IH642" s="33"/>
      <c r="II642" s="33"/>
    </row>
    <row r="643" spans="1:243" s="32" customFormat="1" x14ac:dyDescent="0.25">
      <c r="A643" s="24"/>
      <c r="B643" s="25" t="s">
        <v>1795</v>
      </c>
      <c r="C643" s="26">
        <v>4003670</v>
      </c>
      <c r="D643" s="27" t="s">
        <v>1796</v>
      </c>
      <c r="E643" s="27">
        <v>1232</v>
      </c>
      <c r="F643" s="28" t="s">
        <v>1792</v>
      </c>
      <c r="G643" s="28"/>
      <c r="H643" s="28" t="s">
        <v>1797</v>
      </c>
      <c r="I643" s="28"/>
      <c r="J643" s="28" t="s">
        <v>1606</v>
      </c>
      <c r="K643" s="29"/>
      <c r="L643" s="29"/>
      <c r="M643" s="30">
        <v>9203302.5781799387</v>
      </c>
      <c r="N643" s="30">
        <v>3575000</v>
      </c>
      <c r="O643" s="31">
        <v>10307698.887561532</v>
      </c>
      <c r="IH643" s="33"/>
      <c r="II643" s="33"/>
    </row>
    <row r="644" spans="1:243" s="32" customFormat="1" ht="12.75" x14ac:dyDescent="0.25">
      <c r="A644" s="24"/>
      <c r="B644" s="25" t="s">
        <v>1798</v>
      </c>
      <c r="C644" s="26">
        <v>4001242</v>
      </c>
      <c r="D644" s="27" t="s">
        <v>1799</v>
      </c>
      <c r="E644" s="27">
        <v>1233</v>
      </c>
      <c r="F644" s="28" t="s">
        <v>1800</v>
      </c>
      <c r="G644" s="28" t="s">
        <v>1801</v>
      </c>
      <c r="H644" s="28" t="s">
        <v>117</v>
      </c>
      <c r="I644" s="28"/>
      <c r="J644" s="28" t="s">
        <v>1802</v>
      </c>
      <c r="K644" s="29"/>
      <c r="L644" s="29"/>
      <c r="M644" s="30">
        <v>33131889.281447783</v>
      </c>
      <c r="N644" s="30">
        <v>12870000</v>
      </c>
      <c r="O644" s="31">
        <v>28745640</v>
      </c>
    </row>
    <row r="645" spans="1:243" x14ac:dyDescent="0.2">
      <c r="A645" s="28"/>
      <c r="B645" s="25" t="s">
        <v>1803</v>
      </c>
      <c r="C645" s="26">
        <v>4003671</v>
      </c>
      <c r="D645" s="26" t="s">
        <v>1804</v>
      </c>
      <c r="E645" s="27">
        <v>1234</v>
      </c>
      <c r="F645" s="28" t="s">
        <v>1805</v>
      </c>
      <c r="G645" s="28"/>
      <c r="H645" s="28" t="s">
        <v>58</v>
      </c>
      <c r="I645" s="28"/>
      <c r="J645" s="28"/>
      <c r="K645" s="29"/>
      <c r="L645" s="29"/>
      <c r="M645" s="30">
        <v>55219815.469079643</v>
      </c>
      <c r="N645" s="30">
        <v>1001000.0000000001</v>
      </c>
      <c r="O645" s="31">
        <v>61846193.325369209</v>
      </c>
    </row>
    <row r="646" spans="1:243" s="32" customFormat="1" ht="25.5" x14ac:dyDescent="0.25">
      <c r="A646" s="24"/>
      <c r="B646" s="25" t="s">
        <v>1806</v>
      </c>
      <c r="C646" s="26">
        <v>4004254</v>
      </c>
      <c r="D646" s="27" t="s">
        <v>1807</v>
      </c>
      <c r="E646" s="27">
        <v>1237</v>
      </c>
      <c r="F646" s="28" t="s">
        <v>1800</v>
      </c>
      <c r="G646" s="28"/>
      <c r="H646" s="28"/>
      <c r="I646" s="28"/>
      <c r="J646" s="28" t="s">
        <v>1808</v>
      </c>
      <c r="K646" s="29"/>
      <c r="L646" s="29"/>
      <c r="M646" s="30">
        <v>30722297.333706122</v>
      </c>
      <c r="N646" s="30">
        <v>13068908</v>
      </c>
      <c r="O646" s="31">
        <v>28745640</v>
      </c>
    </row>
    <row r="647" spans="1:243" ht="25.5" x14ac:dyDescent="0.2">
      <c r="A647" s="28"/>
      <c r="B647" s="25" t="s">
        <v>1809</v>
      </c>
      <c r="C647" s="26">
        <v>4001467</v>
      </c>
      <c r="D647" s="26" t="s">
        <v>1810</v>
      </c>
      <c r="E647" s="27">
        <v>1239</v>
      </c>
      <c r="F647" s="28" t="s">
        <v>1811</v>
      </c>
      <c r="G647" s="28" t="s">
        <v>1812</v>
      </c>
      <c r="H647" s="28" t="s">
        <v>714</v>
      </c>
      <c r="I647" s="28"/>
      <c r="J647" s="28" t="s">
        <v>1711</v>
      </c>
      <c r="K647" s="29"/>
      <c r="L647" s="29"/>
      <c r="M647" s="30">
        <v>46083446.000559188</v>
      </c>
      <c r="N647" s="30">
        <v>15036840</v>
      </c>
      <c r="O647" s="31">
        <v>43351224</v>
      </c>
    </row>
    <row r="648" spans="1:243" x14ac:dyDescent="0.2">
      <c r="A648" s="28"/>
      <c r="B648" s="40" t="s">
        <v>1813</v>
      </c>
      <c r="C648" s="26">
        <v>4003217</v>
      </c>
      <c r="D648" s="26" t="s">
        <v>1814</v>
      </c>
      <c r="E648" s="27">
        <v>1208</v>
      </c>
      <c r="F648" s="28"/>
      <c r="G648" s="28" t="s">
        <v>1815</v>
      </c>
      <c r="H648" s="28" t="s">
        <v>1706</v>
      </c>
      <c r="I648" s="28"/>
      <c r="J648" s="28" t="s">
        <v>1816</v>
      </c>
      <c r="K648" s="29"/>
      <c r="L648" s="29"/>
      <c r="M648" s="30">
        <v>106346413.84744427</v>
      </c>
      <c r="N648" s="30">
        <v>5967000</v>
      </c>
      <c r="O648" s="31">
        <v>122298375.92456089</v>
      </c>
    </row>
    <row r="649" spans="1:243" ht="25.5" x14ac:dyDescent="0.2">
      <c r="A649" s="28"/>
      <c r="B649" s="40" t="s">
        <v>1817</v>
      </c>
      <c r="C649" s="26">
        <v>4001218</v>
      </c>
      <c r="D649" s="26" t="s">
        <v>1818</v>
      </c>
      <c r="E649" s="27">
        <v>1241</v>
      </c>
      <c r="F649" s="28"/>
      <c r="G649" s="28" t="s">
        <v>1819</v>
      </c>
      <c r="H649" s="28" t="s">
        <v>117</v>
      </c>
      <c r="I649" s="28"/>
      <c r="J649" s="28" t="s">
        <v>1820</v>
      </c>
      <c r="K649" s="29"/>
      <c r="L649" s="29"/>
      <c r="M649" s="30">
        <v>42335191.859627716</v>
      </c>
      <c r="N649" s="30">
        <v>16445000</v>
      </c>
      <c r="O649" s="31">
        <v>43351224</v>
      </c>
    </row>
    <row r="650" spans="1:243" x14ac:dyDescent="0.2">
      <c r="A650" s="28"/>
      <c r="B650" s="40" t="s">
        <v>1821</v>
      </c>
      <c r="C650" s="26">
        <v>4003219</v>
      </c>
      <c r="D650" s="26" t="s">
        <v>1822</v>
      </c>
      <c r="E650" s="27">
        <v>1242</v>
      </c>
      <c r="F650" s="28" t="s">
        <v>1823</v>
      </c>
      <c r="G650" s="28">
        <v>3316</v>
      </c>
      <c r="H650" s="28" t="s">
        <v>1824</v>
      </c>
      <c r="I650" s="28"/>
      <c r="J650" s="28" t="s">
        <v>1825</v>
      </c>
      <c r="K650" s="29"/>
      <c r="L650" s="29"/>
      <c r="M650" s="30">
        <v>102407657.77902043</v>
      </c>
      <c r="N650" s="30">
        <v>5967000</v>
      </c>
      <c r="O650" s="31">
        <v>117768806.44587348</v>
      </c>
    </row>
    <row r="651" spans="1:243" ht="25.5" x14ac:dyDescent="0.2">
      <c r="A651" s="28"/>
      <c r="B651" s="25" t="s">
        <v>1826</v>
      </c>
      <c r="C651" s="26">
        <v>4000425</v>
      </c>
      <c r="D651" s="26" t="s">
        <v>1827</v>
      </c>
      <c r="E651" s="27">
        <v>1249</v>
      </c>
      <c r="F651" s="28" t="s">
        <v>1828</v>
      </c>
      <c r="G651" s="28" t="s">
        <v>1829</v>
      </c>
      <c r="H651" s="28" t="s">
        <v>58</v>
      </c>
      <c r="I651" s="28"/>
      <c r="J651" s="28" t="s">
        <v>141</v>
      </c>
      <c r="K651" s="29"/>
      <c r="L651" s="29"/>
      <c r="M651" s="30">
        <v>4601651.2890899694</v>
      </c>
      <c r="N651" s="30">
        <v>1787500</v>
      </c>
      <c r="O651" s="31">
        <v>3317244</v>
      </c>
    </row>
    <row r="652" spans="1:243" ht="25.5" x14ac:dyDescent="0.2">
      <c r="A652" s="28"/>
      <c r="B652" s="25" t="s">
        <v>1830</v>
      </c>
      <c r="C652" s="26">
        <v>4003240</v>
      </c>
      <c r="D652" s="26" t="s">
        <v>1831</v>
      </c>
      <c r="E652" s="27">
        <v>1250</v>
      </c>
      <c r="F652" s="28" t="s">
        <v>1828</v>
      </c>
      <c r="G652" s="28" t="s">
        <v>1832</v>
      </c>
      <c r="H652" s="28" t="s">
        <v>428</v>
      </c>
      <c r="I652" s="28"/>
      <c r="J652" s="28" t="s">
        <v>948</v>
      </c>
      <c r="K652" s="29"/>
      <c r="L652" s="29"/>
      <c r="M652" s="30">
        <v>37549474.518974148</v>
      </c>
      <c r="N652" s="30">
        <v>12252240</v>
      </c>
      <c r="O652" s="31">
        <v>43181895.696820267</v>
      </c>
    </row>
    <row r="653" spans="1:243" x14ac:dyDescent="0.2">
      <c r="A653" s="28"/>
      <c r="B653" s="25" t="s">
        <v>205</v>
      </c>
      <c r="C653" s="26">
        <v>4000830</v>
      </c>
      <c r="D653" s="26" t="s">
        <v>1833</v>
      </c>
      <c r="E653" s="27">
        <v>1261</v>
      </c>
      <c r="F653" s="28" t="s">
        <v>1834</v>
      </c>
      <c r="G653" s="28" t="s">
        <v>1835</v>
      </c>
      <c r="H653" s="28" t="s">
        <v>1634</v>
      </c>
      <c r="I653" s="28"/>
      <c r="J653" s="28" t="s">
        <v>450</v>
      </c>
      <c r="K653" s="29"/>
      <c r="L653" s="29"/>
      <c r="M653" s="30">
        <v>292452638.08047175</v>
      </c>
      <c r="N653" s="30">
        <v>2912000</v>
      </c>
      <c r="O653" s="31">
        <v>359716744.83898026</v>
      </c>
    </row>
    <row r="654" spans="1:243" x14ac:dyDescent="0.2">
      <c r="A654" s="28"/>
      <c r="B654" s="25" t="s">
        <v>1836</v>
      </c>
      <c r="C654" s="26">
        <v>4000756</v>
      </c>
      <c r="D654" s="26" t="s">
        <v>1837</v>
      </c>
      <c r="E654" s="27">
        <v>1262</v>
      </c>
      <c r="F654" s="28" t="s">
        <v>1834</v>
      </c>
      <c r="G654" s="28" t="s">
        <v>1838</v>
      </c>
      <c r="H654" s="28" t="s">
        <v>1634</v>
      </c>
      <c r="I654" s="28"/>
      <c r="J654" s="28" t="s">
        <v>450</v>
      </c>
      <c r="K654" s="29"/>
      <c r="L654" s="29"/>
      <c r="M654" s="30">
        <v>477902402.96876192</v>
      </c>
      <c r="N654" s="30">
        <v>51979200.000000007</v>
      </c>
      <c r="O654" s="31">
        <v>587819955.65157712</v>
      </c>
    </row>
    <row r="655" spans="1:243" x14ac:dyDescent="0.2">
      <c r="A655" s="28"/>
      <c r="B655" s="25" t="s">
        <v>1839</v>
      </c>
      <c r="C655" s="26" t="s">
        <v>1840</v>
      </c>
      <c r="D655" s="26" t="s">
        <v>1841</v>
      </c>
      <c r="E655" s="27" t="s">
        <v>54</v>
      </c>
      <c r="F655" s="28"/>
      <c r="G655" s="28"/>
      <c r="H655" s="28" t="s">
        <v>58</v>
      </c>
      <c r="I655" s="28"/>
      <c r="J655" s="28"/>
      <c r="K655" s="29"/>
      <c r="L655" s="29"/>
      <c r="M655" s="30">
        <v>237079330</v>
      </c>
      <c r="N655" s="30">
        <v>11468730.905116539</v>
      </c>
      <c r="O655" s="31">
        <v>291607575.89999998</v>
      </c>
    </row>
    <row r="656" spans="1:243" x14ac:dyDescent="0.2">
      <c r="A656" s="28"/>
      <c r="B656" s="25" t="s">
        <v>77</v>
      </c>
      <c r="C656" s="26">
        <v>4002836</v>
      </c>
      <c r="D656" s="26" t="s">
        <v>1842</v>
      </c>
      <c r="E656" s="27">
        <v>1263</v>
      </c>
      <c r="F656" s="28" t="s">
        <v>1834</v>
      </c>
      <c r="G656" s="28"/>
      <c r="H656" s="28" t="s">
        <v>228</v>
      </c>
      <c r="I656" s="28"/>
      <c r="J656" s="28" t="s">
        <v>1843</v>
      </c>
      <c r="K656" s="29"/>
      <c r="L656" s="29"/>
      <c r="M656" s="30">
        <v>10321857.814604886</v>
      </c>
      <c r="N656" s="30">
        <v>1235520</v>
      </c>
      <c r="O656" s="31">
        <v>11560480.752357474</v>
      </c>
    </row>
    <row r="657" spans="1:15" x14ac:dyDescent="0.2">
      <c r="A657" s="28"/>
      <c r="B657" s="25" t="s">
        <v>1036</v>
      </c>
      <c r="C657" s="26">
        <v>4003298</v>
      </c>
      <c r="D657" s="26" t="s">
        <v>1844</v>
      </c>
      <c r="E657" s="27">
        <v>1264</v>
      </c>
      <c r="F657" s="28" t="s">
        <v>1845</v>
      </c>
      <c r="G657" s="28" t="s">
        <v>1846</v>
      </c>
      <c r="H657" s="28" t="s">
        <v>373</v>
      </c>
      <c r="I657" s="28"/>
      <c r="J657" s="28"/>
      <c r="K657" s="29"/>
      <c r="L657" s="29"/>
      <c r="M657" s="30">
        <v>14335913.631395673</v>
      </c>
      <c r="N657" s="30">
        <v>804375</v>
      </c>
      <c r="O657" s="31">
        <v>16486300.676105022</v>
      </c>
    </row>
    <row r="658" spans="1:15" x14ac:dyDescent="0.2">
      <c r="A658" s="28"/>
      <c r="B658" s="25" t="s">
        <v>1847</v>
      </c>
      <c r="C658" s="26" t="s">
        <v>1848</v>
      </c>
      <c r="D658" s="26" t="s">
        <v>1849</v>
      </c>
      <c r="E658" s="27">
        <v>1265</v>
      </c>
      <c r="F658" s="28" t="s">
        <v>1850</v>
      </c>
      <c r="G658" s="28"/>
      <c r="H658" s="28" t="s">
        <v>58</v>
      </c>
      <c r="I658" s="28"/>
      <c r="J658" s="28"/>
      <c r="K658" s="29"/>
      <c r="L658" s="29"/>
      <c r="M658" s="30">
        <v>533778249.55169439</v>
      </c>
      <c r="N658" s="30">
        <v>46492487.937480003</v>
      </c>
      <c r="O658" s="31">
        <v>656547246.94858408</v>
      </c>
    </row>
    <row r="659" spans="1:15" x14ac:dyDescent="0.2">
      <c r="A659" s="28"/>
      <c r="B659" s="25" t="s">
        <v>1851</v>
      </c>
      <c r="C659" s="26" t="s">
        <v>1852</v>
      </c>
      <c r="D659" s="26" t="s">
        <v>1853</v>
      </c>
      <c r="E659" s="27">
        <v>0</v>
      </c>
      <c r="F659" s="28" t="s">
        <v>1724</v>
      </c>
      <c r="G659" s="28"/>
      <c r="H659" s="28" t="s">
        <v>54</v>
      </c>
      <c r="I659" s="28"/>
      <c r="J659" s="28"/>
      <c r="K659" s="29"/>
      <c r="L659" s="29"/>
      <c r="M659" s="30">
        <v>251986236.17718601</v>
      </c>
      <c r="N659" s="30">
        <v>43979380.481399998</v>
      </c>
      <c r="O659" s="31">
        <v>309943070.49793881</v>
      </c>
    </row>
    <row r="660" spans="1:15" x14ac:dyDescent="0.2">
      <c r="A660" s="28"/>
      <c r="B660" s="54"/>
      <c r="C660" s="26"/>
      <c r="D660" s="26"/>
      <c r="E660" s="27"/>
      <c r="F660" s="28"/>
      <c r="G660" s="28"/>
      <c r="H660" s="28"/>
      <c r="I660" s="28"/>
      <c r="J660" s="28"/>
      <c r="K660" s="29"/>
      <c r="L660" s="29"/>
      <c r="M660" s="30">
        <v>0</v>
      </c>
      <c r="N660" s="30">
        <v>0</v>
      </c>
      <c r="O660" s="31"/>
    </row>
    <row r="661" spans="1:15" x14ac:dyDescent="0.2">
      <c r="A661" s="16">
        <v>1243</v>
      </c>
      <c r="B661" s="34" t="s">
        <v>1854</v>
      </c>
      <c r="C661" s="35"/>
      <c r="D661" s="35"/>
      <c r="E661" s="36"/>
      <c r="F661" s="16"/>
      <c r="G661" s="16"/>
      <c r="H661" s="16"/>
      <c r="I661" s="16"/>
      <c r="J661" s="16"/>
      <c r="K661" s="37">
        <v>25</v>
      </c>
      <c r="L661" s="37">
        <v>11</v>
      </c>
      <c r="M661" s="38">
        <f>SUM(M662:M664)</f>
        <v>90862339.950351179</v>
      </c>
      <c r="N661" s="38">
        <f>SUM(N662:N664)</f>
        <v>45887034</v>
      </c>
      <c r="O661" s="31">
        <v>106906451</v>
      </c>
    </row>
    <row r="662" spans="1:15" x14ac:dyDescent="0.2">
      <c r="A662" s="16"/>
      <c r="B662" s="40" t="s">
        <v>19</v>
      </c>
      <c r="C662" s="35">
        <v>4003388</v>
      </c>
      <c r="D662" s="35" t="s">
        <v>1855</v>
      </c>
      <c r="E662" s="36">
        <v>1243</v>
      </c>
      <c r="F662" s="16"/>
      <c r="G662" s="16"/>
      <c r="H662" s="16" t="s">
        <v>58</v>
      </c>
      <c r="I662" s="16"/>
      <c r="J662" s="16" t="s">
        <v>1856</v>
      </c>
      <c r="K662" s="41"/>
      <c r="L662" s="41"/>
      <c r="M662" s="30">
        <v>57411874.810427941</v>
      </c>
      <c r="N662" s="30">
        <v>34814000</v>
      </c>
      <c r="O662" s="31">
        <v>70616606.016826361</v>
      </c>
    </row>
    <row r="663" spans="1:15" x14ac:dyDescent="0.2">
      <c r="A663" s="16"/>
      <c r="B663" s="40" t="s">
        <v>1857</v>
      </c>
      <c r="C663" s="35">
        <v>4002898</v>
      </c>
      <c r="D663" s="35" t="s">
        <v>1858</v>
      </c>
      <c r="E663" s="36">
        <v>1244</v>
      </c>
      <c r="F663" s="16"/>
      <c r="G663" s="16" t="s">
        <v>1859</v>
      </c>
      <c r="H663" s="16" t="s">
        <v>1860</v>
      </c>
      <c r="I663" s="16"/>
      <c r="J663" s="16" t="s">
        <v>1861</v>
      </c>
      <c r="K663" s="41"/>
      <c r="L663" s="41"/>
      <c r="M663" s="30">
        <v>4778637.8771318914</v>
      </c>
      <c r="N663" s="30">
        <v>1272034</v>
      </c>
      <c r="O663" s="31">
        <v>3317244</v>
      </c>
    </row>
    <row r="664" spans="1:15" x14ac:dyDescent="0.2">
      <c r="A664" s="16"/>
      <c r="B664" s="40" t="s">
        <v>1862</v>
      </c>
      <c r="C664" s="35">
        <v>4001364</v>
      </c>
      <c r="D664" s="35" t="s">
        <v>1863</v>
      </c>
      <c r="E664" s="36">
        <v>1245</v>
      </c>
      <c r="F664" s="16"/>
      <c r="G664" s="16" t="s">
        <v>1864</v>
      </c>
      <c r="H664" s="16" t="s">
        <v>1054</v>
      </c>
      <c r="I664" s="16"/>
      <c r="J664" s="16" t="s">
        <v>948</v>
      </c>
      <c r="K664" s="41"/>
      <c r="L664" s="41"/>
      <c r="M664" s="30">
        <v>28671827.262791347</v>
      </c>
      <c r="N664" s="30">
        <v>9800999.9999999981</v>
      </c>
      <c r="O664" s="31">
        <v>32972601.352210045</v>
      </c>
    </row>
    <row r="665" spans="1:15" x14ac:dyDescent="0.2">
      <c r="A665" s="16"/>
      <c r="B665" s="40"/>
      <c r="C665" s="35"/>
      <c r="D665" s="35"/>
      <c r="E665" s="36"/>
      <c r="F665" s="16"/>
      <c r="G665" s="16"/>
      <c r="H665" s="16"/>
      <c r="I665" s="16"/>
      <c r="J665" s="16"/>
      <c r="K665" s="41"/>
      <c r="L665" s="41"/>
      <c r="M665" s="30">
        <v>0</v>
      </c>
      <c r="N665" s="30">
        <v>0</v>
      </c>
      <c r="O665" s="31"/>
    </row>
    <row r="666" spans="1:15" x14ac:dyDescent="0.2">
      <c r="A666" s="16">
        <v>1246</v>
      </c>
      <c r="B666" s="34" t="s">
        <v>1865</v>
      </c>
      <c r="C666" s="35"/>
      <c r="D666" s="35"/>
      <c r="E666" s="36"/>
      <c r="F666" s="16"/>
      <c r="G666" s="16"/>
      <c r="H666" s="16"/>
      <c r="I666" s="16"/>
      <c r="J666" s="16"/>
      <c r="K666" s="37">
        <v>25</v>
      </c>
      <c r="L666" s="37">
        <v>11</v>
      </c>
      <c r="M666" s="38">
        <f>SUM(M667:M669)</f>
        <v>90862339.950351179</v>
      </c>
      <c r="N666" s="38">
        <f>SUM(N667:N669)</f>
        <v>45887034</v>
      </c>
      <c r="O666" s="31">
        <v>106906451</v>
      </c>
    </row>
    <row r="667" spans="1:15" x14ac:dyDescent="0.2">
      <c r="A667" s="16"/>
      <c r="B667" s="40" t="s">
        <v>19</v>
      </c>
      <c r="C667" s="35">
        <v>4003389</v>
      </c>
      <c r="D667" s="35" t="s">
        <v>1866</v>
      </c>
      <c r="E667" s="36">
        <v>1246</v>
      </c>
      <c r="F667" s="16"/>
      <c r="G667" s="16"/>
      <c r="H667" s="16" t="s">
        <v>428</v>
      </c>
      <c r="I667" s="16"/>
      <c r="J667" s="16" t="s">
        <v>1856</v>
      </c>
      <c r="K667" s="41"/>
      <c r="L667" s="41"/>
      <c r="M667" s="30">
        <v>57411874.810427941</v>
      </c>
      <c r="N667" s="30">
        <v>34814000</v>
      </c>
      <c r="O667" s="31">
        <v>70616606.016826361</v>
      </c>
    </row>
    <row r="668" spans="1:15" x14ac:dyDescent="0.2">
      <c r="A668" s="16"/>
      <c r="B668" s="40" t="s">
        <v>1867</v>
      </c>
      <c r="C668" s="35">
        <v>4002899</v>
      </c>
      <c r="D668" s="35" t="s">
        <v>1868</v>
      </c>
      <c r="E668" s="36">
        <v>1247</v>
      </c>
      <c r="F668" s="16">
        <v>375642</v>
      </c>
      <c r="G668" s="16" t="s">
        <v>1859</v>
      </c>
      <c r="H668" s="16" t="s">
        <v>1860</v>
      </c>
      <c r="I668" s="16"/>
      <c r="J668" s="16" t="s">
        <v>1861</v>
      </c>
      <c r="K668" s="41"/>
      <c r="L668" s="41"/>
      <c r="M668" s="30">
        <v>4778637.8771318914</v>
      </c>
      <c r="N668" s="30">
        <v>1272034</v>
      </c>
      <c r="O668" s="31">
        <v>3317244</v>
      </c>
    </row>
    <row r="669" spans="1:15" x14ac:dyDescent="0.2">
      <c r="A669" s="16"/>
      <c r="B669" s="40" t="s">
        <v>1869</v>
      </c>
      <c r="C669" s="35">
        <v>4003240</v>
      </c>
      <c r="D669" s="35" t="s">
        <v>1831</v>
      </c>
      <c r="E669" s="36">
        <v>1248</v>
      </c>
      <c r="F669" s="16"/>
      <c r="G669" s="16">
        <v>6308</v>
      </c>
      <c r="H669" s="16" t="s">
        <v>428</v>
      </c>
      <c r="I669" s="16"/>
      <c r="J669" s="16" t="s">
        <v>948</v>
      </c>
      <c r="K669" s="41"/>
      <c r="L669" s="41"/>
      <c r="M669" s="30">
        <v>28671827.262791347</v>
      </c>
      <c r="N669" s="30">
        <v>9800999.9999999981</v>
      </c>
      <c r="O669" s="31">
        <v>32972601.352210045</v>
      </c>
    </row>
    <row r="670" spans="1:15" x14ac:dyDescent="0.2">
      <c r="A670" s="16">
        <v>1251</v>
      </c>
      <c r="B670" s="34" t="s">
        <v>1870</v>
      </c>
      <c r="C670" s="35"/>
      <c r="D670" s="35"/>
      <c r="E670" s="36"/>
      <c r="F670" s="16"/>
      <c r="G670" s="16"/>
      <c r="H670" s="16"/>
      <c r="I670" s="16"/>
      <c r="J670" s="16"/>
      <c r="K670" s="37">
        <v>25</v>
      </c>
      <c r="L670" s="37">
        <v>9</v>
      </c>
      <c r="M670" s="38">
        <f>SUM(M671:M675)</f>
        <v>124312805.09027442</v>
      </c>
      <c r="N670" s="38">
        <f>SUM(N671:N675)</f>
        <v>42209554</v>
      </c>
      <c r="O670" s="31">
        <v>143196297</v>
      </c>
    </row>
    <row r="671" spans="1:15" x14ac:dyDescent="0.2">
      <c r="A671" s="16"/>
      <c r="B671" s="40" t="s">
        <v>19</v>
      </c>
      <c r="C671" s="35">
        <v>4003385</v>
      </c>
      <c r="D671" s="35" t="s">
        <v>1871</v>
      </c>
      <c r="E671" s="36">
        <v>1251</v>
      </c>
      <c r="F671" s="16"/>
      <c r="G671" s="16"/>
      <c r="H671" s="16" t="s">
        <v>58</v>
      </c>
      <c r="I671" s="16"/>
      <c r="J671" s="16" t="s">
        <v>1872</v>
      </c>
      <c r="K671" s="41"/>
      <c r="L671" s="41"/>
      <c r="M671" s="30">
        <v>57411874.810427941</v>
      </c>
      <c r="N671" s="30">
        <v>36822500</v>
      </c>
      <c r="O671" s="31">
        <v>70616606.016826361</v>
      </c>
    </row>
    <row r="672" spans="1:15" x14ac:dyDescent="0.2">
      <c r="A672" s="16"/>
      <c r="B672" s="40" t="s">
        <v>1873</v>
      </c>
      <c r="C672" s="35">
        <v>4000331</v>
      </c>
      <c r="D672" s="35" t="s">
        <v>1874</v>
      </c>
      <c r="E672" s="36">
        <v>1252</v>
      </c>
      <c r="F672" s="16"/>
      <c r="G672" s="16" t="s">
        <v>1049</v>
      </c>
      <c r="H672" s="16" t="s">
        <v>117</v>
      </c>
      <c r="I672" s="16"/>
      <c r="J672" s="16" t="s">
        <v>141</v>
      </c>
      <c r="K672" s="41"/>
      <c r="L672" s="41"/>
      <c r="M672" s="30">
        <v>4778637.8771318914</v>
      </c>
      <c r="N672" s="30">
        <v>897520</v>
      </c>
      <c r="O672" s="31">
        <v>3317244</v>
      </c>
    </row>
    <row r="673" spans="1:243" s="32" customFormat="1" x14ac:dyDescent="0.25">
      <c r="A673" s="37"/>
      <c r="B673" s="40" t="s">
        <v>1875</v>
      </c>
      <c r="C673" s="35">
        <v>4003262</v>
      </c>
      <c r="D673" s="36" t="s">
        <v>1876</v>
      </c>
      <c r="E673" s="36">
        <v>1253</v>
      </c>
      <c r="F673" s="16"/>
      <c r="G673" s="16" t="s">
        <v>1877</v>
      </c>
      <c r="H673" s="16" t="s">
        <v>428</v>
      </c>
      <c r="I673" s="16" t="s">
        <v>1878</v>
      </c>
      <c r="J673" s="16" t="s">
        <v>948</v>
      </c>
      <c r="K673" s="41"/>
      <c r="L673" s="41"/>
      <c r="M673" s="30">
        <v>28671827.262791347</v>
      </c>
      <c r="N673" s="30">
        <v>1608750</v>
      </c>
      <c r="O673" s="31">
        <v>32972601.352210045</v>
      </c>
      <c r="IH673" s="33"/>
      <c r="II673" s="33"/>
    </row>
    <row r="674" spans="1:243" x14ac:dyDescent="0.2">
      <c r="A674" s="16"/>
      <c r="B674" s="40" t="s">
        <v>1879</v>
      </c>
      <c r="C674" s="35">
        <v>4000281</v>
      </c>
      <c r="D674" s="35" t="s">
        <v>1880</v>
      </c>
      <c r="E674" s="36">
        <v>1254</v>
      </c>
      <c r="F674" s="16"/>
      <c r="G674" s="16" t="s">
        <v>1881</v>
      </c>
      <c r="H674" s="16" t="s">
        <v>117</v>
      </c>
      <c r="I674" s="16"/>
      <c r="J674" s="16" t="s">
        <v>141</v>
      </c>
      <c r="K674" s="41"/>
      <c r="L674" s="41"/>
      <c r="M674" s="30">
        <v>4778637.8771318914</v>
      </c>
      <c r="N674" s="30">
        <v>1272034</v>
      </c>
      <c r="O674" s="31">
        <v>3317244</v>
      </c>
    </row>
    <row r="675" spans="1:243" x14ac:dyDescent="0.2">
      <c r="A675" s="16"/>
      <c r="B675" s="40" t="s">
        <v>1882</v>
      </c>
      <c r="C675" s="35">
        <v>4003263</v>
      </c>
      <c r="D675" s="35" t="s">
        <v>1883</v>
      </c>
      <c r="E675" s="36">
        <v>1255</v>
      </c>
      <c r="F675" s="16"/>
      <c r="G675" s="16" t="s">
        <v>1877</v>
      </c>
      <c r="H675" s="16" t="s">
        <v>428</v>
      </c>
      <c r="I675" s="16"/>
      <c r="J675" s="16" t="s">
        <v>1884</v>
      </c>
      <c r="K675" s="41"/>
      <c r="L675" s="41"/>
      <c r="M675" s="30">
        <v>28671827.262791347</v>
      </c>
      <c r="N675" s="30">
        <v>1608750</v>
      </c>
      <c r="O675" s="31">
        <v>32972601.352210045</v>
      </c>
    </row>
    <row r="676" spans="1:243" x14ac:dyDescent="0.2">
      <c r="A676" s="16"/>
      <c r="B676" s="40"/>
      <c r="C676" s="35"/>
      <c r="D676" s="35"/>
      <c r="E676" s="36"/>
      <c r="F676" s="16"/>
      <c r="G676" s="16"/>
      <c r="H676" s="16"/>
      <c r="I676" s="16"/>
      <c r="J676" s="16"/>
      <c r="K676" s="41"/>
      <c r="L676" s="41"/>
      <c r="M676" s="30">
        <v>0</v>
      </c>
      <c r="N676" s="30">
        <v>0</v>
      </c>
      <c r="O676" s="31"/>
    </row>
    <row r="677" spans="1:243" x14ac:dyDescent="0.2">
      <c r="A677" s="16">
        <v>1279</v>
      </c>
      <c r="B677" s="34" t="s">
        <v>1885</v>
      </c>
      <c r="C677" s="35">
        <v>4003326</v>
      </c>
      <c r="D677" s="35" t="s">
        <v>1886</v>
      </c>
      <c r="E677" s="36">
        <v>1279</v>
      </c>
      <c r="F677" s="16"/>
      <c r="G677" s="16" t="s">
        <v>1887</v>
      </c>
      <c r="H677" s="16" t="s">
        <v>474</v>
      </c>
      <c r="I677" s="16"/>
      <c r="J677" s="16" t="s">
        <v>1888</v>
      </c>
      <c r="K677" s="37">
        <v>30</v>
      </c>
      <c r="L677" s="37">
        <v>20</v>
      </c>
      <c r="M677" s="38">
        <f>(3903805800*1.04*1.04*1.04*1.05*1.05*1.05*1.05*1.05)+32000000+M678+M679+M680+M681+M682+M683+M684+M685+M686+M687</f>
        <v>7756710074.4264498</v>
      </c>
      <c r="N677" s="38">
        <f>3130838379-142148875+N678+N679+N680+N681+N682+N683+N684+N685+N686+N687</f>
        <v>3824391741.5</v>
      </c>
      <c r="O677" s="39">
        <v>11433812083.730528</v>
      </c>
    </row>
    <row r="678" spans="1:243" x14ac:dyDescent="0.2">
      <c r="A678" s="16"/>
      <c r="B678" s="40" t="s">
        <v>1889</v>
      </c>
      <c r="C678" s="35">
        <v>0</v>
      </c>
      <c r="D678" s="35">
        <v>0</v>
      </c>
      <c r="E678" s="36">
        <v>0</v>
      </c>
      <c r="F678" s="16"/>
      <c r="G678" s="16" t="s">
        <v>1890</v>
      </c>
      <c r="H678" s="16" t="s">
        <v>474</v>
      </c>
      <c r="I678" s="16"/>
      <c r="J678" s="16"/>
      <c r="K678" s="41"/>
      <c r="L678" s="41"/>
      <c r="M678" s="30">
        <v>6976811.3006125614</v>
      </c>
      <c r="N678" s="30">
        <v>2113897.5</v>
      </c>
      <c r="O678" s="31">
        <v>7534956.2046615668</v>
      </c>
    </row>
    <row r="679" spans="1:243" x14ac:dyDescent="0.2">
      <c r="A679" s="16"/>
      <c r="B679" s="40" t="s">
        <v>1891</v>
      </c>
      <c r="C679" s="35">
        <v>4003244</v>
      </c>
      <c r="D679" s="35" t="s">
        <v>1892</v>
      </c>
      <c r="E679" s="36">
        <v>1271</v>
      </c>
      <c r="F679" s="16"/>
      <c r="G679" s="16"/>
      <c r="H679" s="16" t="s">
        <v>1893</v>
      </c>
      <c r="I679" s="16"/>
      <c r="J679" s="16"/>
      <c r="K679" s="41"/>
      <c r="L679" s="41"/>
      <c r="M679" s="30">
        <v>35397317.608384378</v>
      </c>
      <c r="N679" s="30">
        <v>14300000</v>
      </c>
      <c r="O679" s="31">
        <v>40706915.249642029</v>
      </c>
    </row>
    <row r="680" spans="1:243" ht="25.5" x14ac:dyDescent="0.2">
      <c r="A680" s="16"/>
      <c r="B680" s="40" t="s">
        <v>1894</v>
      </c>
      <c r="C680" s="35">
        <v>4002844</v>
      </c>
      <c r="D680" s="35" t="s">
        <v>1895</v>
      </c>
      <c r="E680" s="36">
        <v>1272</v>
      </c>
      <c r="F680" s="16"/>
      <c r="G680" s="16" t="s">
        <v>1896</v>
      </c>
      <c r="H680" s="16" t="s">
        <v>1897</v>
      </c>
      <c r="I680" s="16"/>
      <c r="J680" s="16" t="s">
        <v>1898</v>
      </c>
      <c r="K680" s="41"/>
      <c r="L680" s="41"/>
      <c r="M680" s="30">
        <v>14144768.116310399</v>
      </c>
      <c r="N680" s="30">
        <v>5291000</v>
      </c>
      <c r="O680" s="31">
        <v>15276349.565615231</v>
      </c>
    </row>
    <row r="681" spans="1:243" x14ac:dyDescent="0.2">
      <c r="A681" s="16"/>
      <c r="B681" s="40" t="s">
        <v>1899</v>
      </c>
      <c r="C681" s="35">
        <v>4003245</v>
      </c>
      <c r="D681" s="35" t="s">
        <v>1900</v>
      </c>
      <c r="E681" s="36">
        <v>1273</v>
      </c>
      <c r="F681" s="16"/>
      <c r="G681" s="16"/>
      <c r="H681" s="16" t="s">
        <v>1893</v>
      </c>
      <c r="I681" s="16"/>
      <c r="J681" s="16"/>
      <c r="K681" s="41"/>
      <c r="L681" s="41"/>
      <c r="M681" s="30">
        <v>35397317.608384378</v>
      </c>
      <c r="N681" s="30">
        <v>14300000</v>
      </c>
      <c r="O681" s="31">
        <v>40706915.249642029</v>
      </c>
    </row>
    <row r="682" spans="1:243" s="32" customFormat="1" x14ac:dyDescent="0.25">
      <c r="A682" s="37"/>
      <c r="B682" s="40" t="s">
        <v>1901</v>
      </c>
      <c r="C682" s="35">
        <v>0</v>
      </c>
      <c r="D682" s="37" t="s">
        <v>1902</v>
      </c>
      <c r="E682" s="36">
        <v>1274</v>
      </c>
      <c r="F682" s="16"/>
      <c r="G682" s="16" t="s">
        <v>1903</v>
      </c>
      <c r="H682" s="16" t="s">
        <v>1904</v>
      </c>
      <c r="I682" s="16" t="s">
        <v>1905</v>
      </c>
      <c r="J682" s="16"/>
      <c r="K682" s="41"/>
      <c r="L682" s="41"/>
      <c r="M682" s="30">
        <v>28671827.262791347</v>
      </c>
      <c r="N682" s="30">
        <v>9800999.9999999981</v>
      </c>
      <c r="O682" s="31">
        <v>30965573.443814658</v>
      </c>
      <c r="IH682" s="33"/>
      <c r="II682" s="33"/>
    </row>
    <row r="683" spans="1:243" x14ac:dyDescent="0.2">
      <c r="A683" s="16"/>
      <c r="B683" s="40" t="s">
        <v>1906</v>
      </c>
      <c r="C683" s="35">
        <v>4002824</v>
      </c>
      <c r="D683" s="35" t="s">
        <v>1907</v>
      </c>
      <c r="E683" s="36">
        <v>1275</v>
      </c>
      <c r="F683" s="16"/>
      <c r="G683" s="16" t="s">
        <v>1908</v>
      </c>
      <c r="H683" s="16" t="s">
        <v>474</v>
      </c>
      <c r="I683" s="16"/>
      <c r="J683" s="16" t="s">
        <v>1909</v>
      </c>
      <c r="K683" s="41"/>
      <c r="L683" s="41"/>
      <c r="M683" s="30">
        <v>16247368.782248432</v>
      </c>
      <c r="N683" s="30">
        <v>6077500</v>
      </c>
      <c r="O683" s="31">
        <v>17547158.284828309</v>
      </c>
    </row>
    <row r="684" spans="1:243" x14ac:dyDescent="0.2">
      <c r="A684" s="16"/>
      <c r="B684" s="40" t="s">
        <v>1910</v>
      </c>
      <c r="C684" s="35">
        <v>4001526</v>
      </c>
      <c r="D684" s="36" t="s">
        <v>1911</v>
      </c>
      <c r="E684" s="36">
        <v>1277</v>
      </c>
      <c r="F684" s="16"/>
      <c r="G684" s="16" t="s">
        <v>1912</v>
      </c>
      <c r="H684" s="16" t="s">
        <v>1913</v>
      </c>
      <c r="I684" s="16"/>
      <c r="J684" s="16" t="s">
        <v>1914</v>
      </c>
      <c r="K684" s="41"/>
      <c r="L684" s="41"/>
      <c r="M684" s="30">
        <v>1178453315.8501725</v>
      </c>
      <c r="N684" s="30">
        <v>503545000</v>
      </c>
      <c r="O684" s="31">
        <v>1449497578.4957123</v>
      </c>
    </row>
    <row r="685" spans="1:243" x14ac:dyDescent="0.2">
      <c r="A685" s="16"/>
      <c r="B685" s="40" t="s">
        <v>1915</v>
      </c>
      <c r="C685" s="35">
        <v>4003141</v>
      </c>
      <c r="D685" s="35" t="s">
        <v>1916</v>
      </c>
      <c r="E685" s="36">
        <v>1278</v>
      </c>
      <c r="F685" s="16"/>
      <c r="G685" s="16" t="s">
        <v>1917</v>
      </c>
      <c r="H685" s="16" t="s">
        <v>1913</v>
      </c>
      <c r="I685" s="16"/>
      <c r="J685" s="16" t="s">
        <v>1918</v>
      </c>
      <c r="K685" s="41"/>
      <c r="L685" s="41"/>
      <c r="M685" s="30">
        <v>764582060.3411026</v>
      </c>
      <c r="N685" s="30">
        <v>267300000</v>
      </c>
      <c r="O685" s="31">
        <v>940435934.21955621</v>
      </c>
    </row>
    <row r="686" spans="1:243" s="32" customFormat="1" ht="25.5" x14ac:dyDescent="0.25">
      <c r="A686" s="37"/>
      <c r="B686" s="40" t="s">
        <v>1919</v>
      </c>
      <c r="C686" s="35">
        <v>0</v>
      </c>
      <c r="D686" s="36" t="s">
        <v>1920</v>
      </c>
      <c r="E686" s="36">
        <v>1280</v>
      </c>
      <c r="F686" s="16" t="s">
        <v>1921</v>
      </c>
      <c r="G686" s="16" t="s">
        <v>1922</v>
      </c>
      <c r="H686" s="16" t="s">
        <v>1923</v>
      </c>
      <c r="I686" s="16"/>
      <c r="J686" s="16" t="s">
        <v>1482</v>
      </c>
      <c r="K686" s="41"/>
      <c r="L686" s="41"/>
      <c r="M686" s="30">
        <v>4969783.3922171667</v>
      </c>
      <c r="N686" s="30">
        <v>1698840</v>
      </c>
      <c r="O686" s="31">
        <v>5500000</v>
      </c>
    </row>
    <row r="687" spans="1:243" ht="25.5" x14ac:dyDescent="0.2">
      <c r="A687" s="16"/>
      <c r="B687" s="40" t="s">
        <v>1924</v>
      </c>
      <c r="C687" s="35">
        <v>0</v>
      </c>
      <c r="D687" s="35" t="s">
        <v>1925</v>
      </c>
      <c r="E687" s="36">
        <v>1281</v>
      </c>
      <c r="F687" s="16" t="s">
        <v>1926</v>
      </c>
      <c r="G687" s="16"/>
      <c r="H687" s="16" t="s">
        <v>1923</v>
      </c>
      <c r="I687" s="16"/>
      <c r="J687" s="16"/>
      <c r="K687" s="41"/>
      <c r="L687" s="41"/>
      <c r="M687" s="30">
        <v>35397317.608384378</v>
      </c>
      <c r="N687" s="30">
        <v>11275000</v>
      </c>
      <c r="O687" s="31">
        <v>38229103.017055131</v>
      </c>
    </row>
    <row r="688" spans="1:243" x14ac:dyDescent="0.2">
      <c r="A688" s="16"/>
      <c r="B688" s="34"/>
      <c r="C688" s="35"/>
      <c r="D688" s="35"/>
      <c r="E688" s="36"/>
      <c r="F688" s="16"/>
      <c r="G688" s="16"/>
      <c r="H688" s="16"/>
      <c r="I688" s="16"/>
      <c r="J688" s="16"/>
      <c r="K688" s="41"/>
      <c r="L688" s="41"/>
      <c r="M688" s="30">
        <v>0</v>
      </c>
      <c r="N688" s="30">
        <v>0</v>
      </c>
      <c r="O688" s="31"/>
    </row>
    <row r="689" spans="1:243" ht="22.5" customHeight="1" x14ac:dyDescent="0.2">
      <c r="A689" s="16">
        <v>1282</v>
      </c>
      <c r="B689" s="34" t="s">
        <v>1927</v>
      </c>
      <c r="C689" s="35">
        <v>4003336</v>
      </c>
      <c r="D689" s="35" t="s">
        <v>1928</v>
      </c>
      <c r="E689" s="36">
        <v>1282</v>
      </c>
      <c r="F689" s="16"/>
      <c r="G689" s="16">
        <v>687</v>
      </c>
      <c r="H689" s="16" t="s">
        <v>1929</v>
      </c>
      <c r="I689" s="16"/>
      <c r="J689" s="16" t="s">
        <v>1930</v>
      </c>
      <c r="K689" s="37">
        <v>30</v>
      </c>
      <c r="L689" s="37">
        <v>15</v>
      </c>
      <c r="M689" s="38">
        <v>875716765.87957191</v>
      </c>
      <c r="N689" s="38">
        <v>336768300</v>
      </c>
      <c r="O689" s="31">
        <v>613306007.99999988</v>
      </c>
    </row>
    <row r="690" spans="1:243" x14ac:dyDescent="0.2">
      <c r="A690" s="16"/>
      <c r="B690" s="40"/>
      <c r="C690" s="35"/>
      <c r="D690" s="35"/>
      <c r="E690" s="36"/>
      <c r="F690" s="16"/>
      <c r="G690" s="16"/>
      <c r="H690" s="16"/>
      <c r="I690" s="16"/>
      <c r="J690" s="16"/>
      <c r="K690" s="41"/>
      <c r="L690" s="41"/>
      <c r="M690" s="30">
        <v>0</v>
      </c>
      <c r="N690" s="30">
        <v>0</v>
      </c>
      <c r="O690" s="31"/>
    </row>
    <row r="691" spans="1:243" x14ac:dyDescent="0.2">
      <c r="A691" s="16">
        <v>1296</v>
      </c>
      <c r="B691" s="34" t="s">
        <v>1931</v>
      </c>
      <c r="C691" s="35"/>
      <c r="D691" s="35"/>
      <c r="E691" s="36"/>
      <c r="F691" s="16"/>
      <c r="G691" s="16"/>
      <c r="H691" s="16"/>
      <c r="I691" s="16"/>
      <c r="J691" s="16"/>
      <c r="K691" s="37">
        <v>30</v>
      </c>
      <c r="L691" s="37">
        <v>14</v>
      </c>
      <c r="M691" s="38">
        <f>SUM(M692:M694)</f>
        <v>1060805478.1282567</v>
      </c>
      <c r="N691" s="38">
        <f>SUM(N692:N694)</f>
        <v>533144800</v>
      </c>
      <c r="O691" s="39">
        <v>2120240429.0272729</v>
      </c>
    </row>
    <row r="692" spans="1:243" x14ac:dyDescent="0.2">
      <c r="A692" s="16"/>
      <c r="B692" s="40" t="s">
        <v>1932</v>
      </c>
      <c r="C692" s="35">
        <v>4003339</v>
      </c>
      <c r="D692" s="35" t="s">
        <v>1933</v>
      </c>
      <c r="E692" s="36">
        <v>1296</v>
      </c>
      <c r="F692" s="16"/>
      <c r="G692" s="16" t="s">
        <v>1934</v>
      </c>
      <c r="H692" s="16" t="s">
        <v>428</v>
      </c>
      <c r="I692" s="16"/>
      <c r="J692" s="16" t="s">
        <v>1935</v>
      </c>
      <c r="K692" s="41"/>
      <c r="L692" s="41"/>
      <c r="M692" s="30">
        <v>296101779.73209977</v>
      </c>
      <c r="N692" s="30">
        <v>113869800</v>
      </c>
      <c r="O692" s="31">
        <v>1179654880</v>
      </c>
    </row>
    <row r="693" spans="1:243" ht="25.5" x14ac:dyDescent="0.2">
      <c r="A693" s="28"/>
      <c r="B693" s="40" t="s">
        <v>205</v>
      </c>
      <c r="C693" s="35">
        <v>4001511</v>
      </c>
      <c r="D693" s="35" t="s">
        <v>1936</v>
      </c>
      <c r="E693" s="36">
        <v>1299</v>
      </c>
      <c r="F693" s="16" t="s">
        <v>1932</v>
      </c>
      <c r="G693" s="16" t="s">
        <v>1937</v>
      </c>
      <c r="H693" s="16" t="s">
        <v>1938</v>
      </c>
      <c r="I693" s="16"/>
      <c r="J693" s="16" t="s">
        <v>1939</v>
      </c>
      <c r="K693" s="41"/>
      <c r="L693" s="41"/>
      <c r="M693" s="30">
        <v>315390099.89070487</v>
      </c>
      <c r="N693" s="30">
        <v>258225000</v>
      </c>
      <c r="O693" s="31">
        <v>387929822.86556697</v>
      </c>
    </row>
    <row r="694" spans="1:243" ht="25.5" x14ac:dyDescent="0.2">
      <c r="A694" s="24">
        <v>1300</v>
      </c>
      <c r="B694" s="40" t="s">
        <v>1940</v>
      </c>
      <c r="C694" s="35">
        <v>4003140</v>
      </c>
      <c r="D694" s="36" t="s">
        <v>1941</v>
      </c>
      <c r="E694" s="36">
        <v>1300</v>
      </c>
      <c r="F694" s="16" t="s">
        <v>1942</v>
      </c>
      <c r="G694" s="16"/>
      <c r="H694" s="16" t="s">
        <v>1938</v>
      </c>
      <c r="I694" s="16"/>
      <c r="J694" s="16" t="s">
        <v>1943</v>
      </c>
      <c r="K694" s="41"/>
      <c r="L694" s="41"/>
      <c r="M694" s="30">
        <v>449313598.50545204</v>
      </c>
      <c r="N694" s="30">
        <v>161050000</v>
      </c>
      <c r="O694" s="31">
        <v>552655726.16170597</v>
      </c>
    </row>
    <row r="695" spans="1:243" x14ac:dyDescent="0.2">
      <c r="A695" s="16"/>
      <c r="B695" s="34"/>
      <c r="C695" s="35"/>
      <c r="D695" s="35"/>
      <c r="E695" s="36"/>
      <c r="F695" s="16"/>
      <c r="G695" s="16"/>
      <c r="H695" s="16"/>
      <c r="I695" s="16"/>
      <c r="J695" s="16"/>
      <c r="K695" s="41"/>
      <c r="L695" s="41"/>
      <c r="M695" s="30">
        <v>0</v>
      </c>
      <c r="N695" s="30">
        <v>0</v>
      </c>
      <c r="O695" s="31"/>
    </row>
    <row r="696" spans="1:243" ht="23.25" customHeight="1" x14ac:dyDescent="0.2">
      <c r="A696" s="16">
        <v>1325</v>
      </c>
      <c r="B696" s="34" t="s">
        <v>1944</v>
      </c>
      <c r="C696" s="35">
        <v>4002603</v>
      </c>
      <c r="D696" s="35" t="s">
        <v>1945</v>
      </c>
      <c r="E696" s="36">
        <v>1325</v>
      </c>
      <c r="F696" s="16" t="s">
        <v>1946</v>
      </c>
      <c r="G696" s="16" t="s">
        <v>1947</v>
      </c>
      <c r="H696" s="16" t="s">
        <v>1948</v>
      </c>
      <c r="I696" s="16"/>
      <c r="J696" s="16" t="s">
        <v>1949</v>
      </c>
      <c r="K696" s="37">
        <v>15</v>
      </c>
      <c r="L696" s="37">
        <v>8</v>
      </c>
      <c r="M696" s="38">
        <v>124070816.15535167</v>
      </c>
      <c r="N696" s="38">
        <v>48195000</v>
      </c>
      <c r="O696" s="31">
        <v>51273000</v>
      </c>
    </row>
    <row r="697" spans="1:243" x14ac:dyDescent="0.2">
      <c r="A697" s="16"/>
      <c r="B697" s="40"/>
      <c r="C697" s="35"/>
      <c r="D697" s="35"/>
      <c r="E697" s="36"/>
      <c r="F697" s="16"/>
      <c r="G697" s="16"/>
      <c r="H697" s="16"/>
      <c r="I697" s="16"/>
      <c r="J697" s="16"/>
      <c r="K697" s="41"/>
      <c r="L697" s="41"/>
      <c r="M697" s="30">
        <v>0</v>
      </c>
      <c r="N697" s="30">
        <v>0</v>
      </c>
      <c r="O697" s="31"/>
    </row>
    <row r="698" spans="1:243" x14ac:dyDescent="0.2">
      <c r="A698" s="16">
        <v>1333</v>
      </c>
      <c r="B698" s="34" t="s">
        <v>1950</v>
      </c>
      <c r="C698" s="35"/>
      <c r="D698" s="35"/>
      <c r="E698" s="36"/>
      <c r="F698" s="16"/>
      <c r="G698" s="16"/>
      <c r="H698" s="16"/>
      <c r="I698" s="16"/>
      <c r="J698" s="16"/>
      <c r="K698" s="37">
        <v>30</v>
      </c>
      <c r="L698" s="37">
        <v>11</v>
      </c>
      <c r="M698" s="38">
        <f>SUM(M699:M701)</f>
        <v>1004264377.3309948</v>
      </c>
      <c r="N698" s="38">
        <f>SUM(N699:N701)</f>
        <v>34514380</v>
      </c>
      <c r="O698" s="39">
        <v>1226197800.840878</v>
      </c>
    </row>
    <row r="699" spans="1:243" x14ac:dyDescent="0.2">
      <c r="A699" s="16"/>
      <c r="B699" s="40" t="s">
        <v>19</v>
      </c>
      <c r="C699" s="35">
        <v>4000455</v>
      </c>
      <c r="D699" s="35" t="s">
        <v>1951</v>
      </c>
      <c r="E699" s="36">
        <v>1333</v>
      </c>
      <c r="F699" s="16"/>
      <c r="G699" s="16"/>
      <c r="H699" s="16" t="s">
        <v>58</v>
      </c>
      <c r="I699" s="16"/>
      <c r="J699" s="16" t="s">
        <v>1952</v>
      </c>
      <c r="K699" s="41"/>
      <c r="L699" s="41"/>
      <c r="M699" s="30">
        <v>938736862.97435367</v>
      </c>
      <c r="N699" s="30">
        <v>14400000</v>
      </c>
      <c r="O699" s="31">
        <v>1154646341.4584551</v>
      </c>
    </row>
    <row r="700" spans="1:243" x14ac:dyDescent="0.2">
      <c r="A700" s="16"/>
      <c r="B700" s="40" t="s">
        <v>1953</v>
      </c>
      <c r="C700" s="35">
        <v>0</v>
      </c>
      <c r="D700" s="35" t="s">
        <v>1954</v>
      </c>
      <c r="E700" s="36">
        <v>1334</v>
      </c>
      <c r="F700" s="16" t="s">
        <v>1425</v>
      </c>
      <c r="G700" s="16"/>
      <c r="H700" s="16" t="s">
        <v>759</v>
      </c>
      <c r="I700" s="16"/>
      <c r="J700" s="16"/>
      <c r="K700" s="41"/>
      <c r="L700" s="41"/>
      <c r="M700" s="30">
        <v>57060475.984715626</v>
      </c>
      <c r="N700" s="30">
        <v>19061899.999999996</v>
      </c>
      <c r="O700" s="31">
        <v>65619547.382422961</v>
      </c>
    </row>
    <row r="701" spans="1:243" s="32" customFormat="1" ht="25.5" x14ac:dyDescent="0.25">
      <c r="A701" s="37"/>
      <c r="B701" s="40" t="s">
        <v>77</v>
      </c>
      <c r="C701" s="35">
        <v>4002851</v>
      </c>
      <c r="D701" s="36" t="s">
        <v>1955</v>
      </c>
      <c r="E701" s="36">
        <v>1335</v>
      </c>
      <c r="F701" s="16" t="s">
        <v>1953</v>
      </c>
      <c r="G701" s="16"/>
      <c r="H701" s="16" t="s">
        <v>117</v>
      </c>
      <c r="I701" s="16"/>
      <c r="J701" s="16" t="s">
        <v>1956</v>
      </c>
      <c r="K701" s="41"/>
      <c r="L701" s="41"/>
      <c r="M701" s="30">
        <v>8467038.371925544</v>
      </c>
      <c r="N701" s="30">
        <v>1052480</v>
      </c>
      <c r="O701" s="31">
        <v>5931912</v>
      </c>
      <c r="IH701" s="33"/>
      <c r="II701" s="33"/>
    </row>
    <row r="702" spans="1:243" x14ac:dyDescent="0.2">
      <c r="A702" s="16"/>
      <c r="B702" s="40"/>
      <c r="C702" s="35"/>
      <c r="D702" s="35"/>
      <c r="E702" s="36"/>
      <c r="F702" s="16"/>
      <c r="G702" s="16"/>
      <c r="H702" s="16"/>
      <c r="I702" s="16"/>
      <c r="J702" s="16"/>
      <c r="K702" s="41"/>
      <c r="L702" s="41"/>
      <c r="M702" s="30">
        <v>0</v>
      </c>
      <c r="N702" s="30">
        <v>0</v>
      </c>
      <c r="O702" s="31"/>
    </row>
    <row r="703" spans="1:243" x14ac:dyDescent="0.2">
      <c r="A703" s="16">
        <v>1336</v>
      </c>
      <c r="B703" s="34" t="s">
        <v>1957</v>
      </c>
      <c r="C703" s="35"/>
      <c r="D703" s="35"/>
      <c r="E703" s="36"/>
      <c r="F703" s="16"/>
      <c r="G703" s="16"/>
      <c r="H703" s="16"/>
      <c r="I703" s="16"/>
      <c r="J703" s="16"/>
      <c r="K703" s="37">
        <v>30</v>
      </c>
      <c r="L703" s="37">
        <v>11</v>
      </c>
      <c r="M703" s="38">
        <f>SUM(M704:M706)</f>
        <v>1004264377.3309948</v>
      </c>
      <c r="N703" s="38">
        <f>SUM(N704:N706)</f>
        <v>20553290</v>
      </c>
      <c r="O703" s="39">
        <v>1226197800.840878</v>
      </c>
    </row>
    <row r="704" spans="1:243" x14ac:dyDescent="0.2">
      <c r="A704" s="16"/>
      <c r="B704" s="40" t="s">
        <v>19</v>
      </c>
      <c r="C704" s="35">
        <v>4000456</v>
      </c>
      <c r="D704" s="35" t="s">
        <v>1958</v>
      </c>
      <c r="E704" s="36">
        <v>1336</v>
      </c>
      <c r="F704" s="16"/>
      <c r="G704" s="16"/>
      <c r="H704" s="16" t="s">
        <v>58</v>
      </c>
      <c r="I704" s="16"/>
      <c r="J704" s="16" t="s">
        <v>1959</v>
      </c>
      <c r="K704" s="41"/>
      <c r="L704" s="41"/>
      <c r="M704" s="30">
        <v>938736862.97435367</v>
      </c>
      <c r="N704" s="30">
        <v>14400000</v>
      </c>
      <c r="O704" s="31">
        <v>1154646341.4584551</v>
      </c>
    </row>
    <row r="705" spans="1:15" x14ac:dyDescent="0.2">
      <c r="A705" s="16"/>
      <c r="B705" s="40" t="s">
        <v>1960</v>
      </c>
      <c r="C705" s="35">
        <v>4003235</v>
      </c>
      <c r="D705" s="35" t="s">
        <v>1961</v>
      </c>
      <c r="E705" s="36">
        <v>1337</v>
      </c>
      <c r="F705" s="16"/>
      <c r="G705" s="16" t="s">
        <v>1962</v>
      </c>
      <c r="H705" s="16" t="s">
        <v>759</v>
      </c>
      <c r="I705" s="16"/>
      <c r="J705" s="16" t="s">
        <v>784</v>
      </c>
      <c r="K705" s="41"/>
      <c r="L705" s="41"/>
      <c r="M705" s="30">
        <v>57060475.984715626</v>
      </c>
      <c r="N705" s="30">
        <v>3324750</v>
      </c>
      <c r="O705" s="31">
        <v>65619547.382422961</v>
      </c>
    </row>
    <row r="706" spans="1:15" s="32" customFormat="1" ht="25.5" x14ac:dyDescent="0.25">
      <c r="A706" s="37"/>
      <c r="B706" s="40" t="s">
        <v>77</v>
      </c>
      <c r="C706" s="35">
        <v>4001337</v>
      </c>
      <c r="D706" s="36" t="s">
        <v>1963</v>
      </c>
      <c r="E706" s="36">
        <v>1338</v>
      </c>
      <c r="F706" s="16" t="s">
        <v>1964</v>
      </c>
      <c r="G706" s="16" t="s">
        <v>1965</v>
      </c>
      <c r="H706" s="16" t="s">
        <v>117</v>
      </c>
      <c r="I706" s="16"/>
      <c r="J706" s="16" t="s">
        <v>1966</v>
      </c>
      <c r="K706" s="41"/>
      <c r="L706" s="41"/>
      <c r="M706" s="30">
        <v>8467038.371925544</v>
      </c>
      <c r="N706" s="30">
        <v>2828539.9999999995</v>
      </c>
      <c r="O706" s="31">
        <v>5931912</v>
      </c>
    </row>
    <row r="707" spans="1:15" x14ac:dyDescent="0.2">
      <c r="A707" s="16"/>
      <c r="B707" s="40"/>
      <c r="C707" s="35"/>
      <c r="D707" s="35"/>
      <c r="E707" s="36"/>
      <c r="F707" s="16"/>
      <c r="G707" s="16"/>
      <c r="H707" s="16"/>
      <c r="I707" s="16"/>
      <c r="J707" s="16"/>
      <c r="K707" s="41"/>
      <c r="L707" s="41"/>
      <c r="M707" s="30">
        <v>0</v>
      </c>
      <c r="N707" s="30">
        <v>0</v>
      </c>
      <c r="O707" s="31"/>
    </row>
    <row r="708" spans="1:15" x14ac:dyDescent="0.2">
      <c r="A708" s="16">
        <v>1339</v>
      </c>
      <c r="B708" s="34" t="s">
        <v>1967</v>
      </c>
      <c r="C708" s="35">
        <v>4000457</v>
      </c>
      <c r="D708" s="35" t="s">
        <v>1968</v>
      </c>
      <c r="E708" s="36">
        <v>1339</v>
      </c>
      <c r="F708" s="16"/>
      <c r="G708" s="16"/>
      <c r="H708" s="16" t="s">
        <v>58</v>
      </c>
      <c r="I708" s="16"/>
      <c r="J708" s="16" t="s">
        <v>1952</v>
      </c>
      <c r="K708" s="37">
        <v>30</v>
      </c>
      <c r="L708" s="37">
        <v>11</v>
      </c>
      <c r="M708" s="38">
        <v>938736862.97435367</v>
      </c>
      <c r="N708" s="38">
        <v>14400000</v>
      </c>
      <c r="O708" s="31">
        <v>1154646341.4584551</v>
      </c>
    </row>
    <row r="709" spans="1:15" x14ac:dyDescent="0.2">
      <c r="A709" s="16"/>
      <c r="B709" s="34" t="s">
        <v>1969</v>
      </c>
      <c r="C709" s="35">
        <v>4000458</v>
      </c>
      <c r="D709" s="35" t="s">
        <v>1970</v>
      </c>
      <c r="E709" s="36">
        <v>1340</v>
      </c>
      <c r="F709" s="16"/>
      <c r="G709" s="16"/>
      <c r="H709" s="16" t="s">
        <v>58</v>
      </c>
      <c r="I709" s="16"/>
      <c r="J709" s="16" t="s">
        <v>1952</v>
      </c>
      <c r="K709" s="37">
        <v>30</v>
      </c>
      <c r="L709" s="37">
        <v>11</v>
      </c>
      <c r="M709" s="38">
        <v>938736862.97435367</v>
      </c>
      <c r="N709" s="38">
        <v>14400000</v>
      </c>
      <c r="O709" s="31">
        <v>1154646341.4584551</v>
      </c>
    </row>
    <row r="710" spans="1:15" x14ac:dyDescent="0.2">
      <c r="A710" s="16"/>
      <c r="B710" s="40"/>
      <c r="C710" s="35"/>
      <c r="D710" s="35"/>
      <c r="E710" s="36"/>
      <c r="F710" s="16"/>
      <c r="G710" s="16"/>
      <c r="H710" s="16"/>
      <c r="I710" s="16"/>
      <c r="J710" s="16"/>
      <c r="K710" s="41"/>
      <c r="L710" s="41"/>
      <c r="M710" s="30">
        <v>0</v>
      </c>
      <c r="N710" s="30">
        <v>0</v>
      </c>
      <c r="O710" s="31"/>
    </row>
    <row r="711" spans="1:15" x14ac:dyDescent="0.2">
      <c r="A711" s="16">
        <v>1372</v>
      </c>
      <c r="B711" s="34" t="s">
        <v>1971</v>
      </c>
      <c r="C711" s="35"/>
      <c r="D711" s="35"/>
      <c r="E711" s="36"/>
      <c r="F711" s="16"/>
      <c r="G711" s="16"/>
      <c r="H711" s="16"/>
      <c r="I711" s="16"/>
      <c r="J711" s="16"/>
      <c r="K711" s="37">
        <v>30</v>
      </c>
      <c r="L711" s="37">
        <v>17</v>
      </c>
      <c r="M711" s="38">
        <f>SUM(M712:M719)</f>
        <v>3185237278.8043623</v>
      </c>
      <c r="N711" s="38">
        <f>SUM(N712:N719)</f>
        <v>733621200</v>
      </c>
      <c r="O711" s="39">
        <v>4126972230.2602916</v>
      </c>
    </row>
    <row r="712" spans="1:15" ht="25.5" x14ac:dyDescent="0.2">
      <c r="A712" s="16"/>
      <c r="B712" s="40" t="s">
        <v>1972</v>
      </c>
      <c r="C712" s="35">
        <v>4003329</v>
      </c>
      <c r="D712" s="35" t="s">
        <v>1973</v>
      </c>
      <c r="E712" s="36">
        <v>1372</v>
      </c>
      <c r="F712" s="16"/>
      <c r="G712" s="16" t="s">
        <v>1974</v>
      </c>
      <c r="H712" s="16" t="s">
        <v>164</v>
      </c>
      <c r="I712" s="16"/>
      <c r="J712" s="16" t="s">
        <v>1975</v>
      </c>
      <c r="K712" s="41"/>
      <c r="L712" s="41"/>
      <c r="M712" s="30">
        <v>1979675435.6980066</v>
      </c>
      <c r="N712" s="30">
        <v>285373200</v>
      </c>
      <c r="O712" s="31">
        <v>2654223480</v>
      </c>
    </row>
    <row r="713" spans="1:15" x14ac:dyDescent="0.2">
      <c r="A713" s="16"/>
      <c r="B713" s="40" t="s">
        <v>1976</v>
      </c>
      <c r="C713" s="35">
        <v>0</v>
      </c>
      <c r="D713" s="35">
        <v>0</v>
      </c>
      <c r="E713" s="36">
        <v>0</v>
      </c>
      <c r="F713" s="16"/>
      <c r="G713" s="16" t="s">
        <v>1977</v>
      </c>
      <c r="H713" s="16" t="s">
        <v>1978</v>
      </c>
      <c r="I713" s="16"/>
      <c r="J713" s="16"/>
      <c r="K713" s="41"/>
      <c r="L713" s="41"/>
      <c r="M713" s="30">
        <v>353619202.90775996</v>
      </c>
      <c r="N713" s="30">
        <v>126373500</v>
      </c>
      <c r="O713" s="31">
        <v>434951619.57654476</v>
      </c>
    </row>
    <row r="714" spans="1:15" x14ac:dyDescent="0.2">
      <c r="A714" s="16"/>
      <c r="B714" s="40" t="s">
        <v>1979</v>
      </c>
      <c r="C714" s="35">
        <v>4002924</v>
      </c>
      <c r="D714" s="36" t="s">
        <v>1980</v>
      </c>
      <c r="E714" s="36">
        <v>1366</v>
      </c>
      <c r="F714" s="16"/>
      <c r="G714" s="16">
        <v>1325</v>
      </c>
      <c r="H714" s="16" t="s">
        <v>474</v>
      </c>
      <c r="I714" s="16"/>
      <c r="J714" s="16" t="s">
        <v>1981</v>
      </c>
      <c r="K714" s="41"/>
      <c r="L714" s="41"/>
      <c r="M714" s="30">
        <v>3681321.0312719755</v>
      </c>
      <c r="N714" s="30">
        <v>2100000</v>
      </c>
      <c r="O714" s="31">
        <v>2681784</v>
      </c>
    </row>
    <row r="715" spans="1:15" x14ac:dyDescent="0.2">
      <c r="A715" s="16"/>
      <c r="B715" s="40" t="s">
        <v>1982</v>
      </c>
      <c r="C715" s="35">
        <v>4003247</v>
      </c>
      <c r="D715" s="35" t="s">
        <v>1983</v>
      </c>
      <c r="E715" s="36">
        <v>1367</v>
      </c>
      <c r="F715" s="16">
        <v>6807</v>
      </c>
      <c r="G715" s="16">
        <v>3500626</v>
      </c>
      <c r="H715" s="16" t="s">
        <v>58</v>
      </c>
      <c r="I715" s="16"/>
      <c r="J715" s="16"/>
      <c r="K715" s="41"/>
      <c r="L715" s="41"/>
      <c r="M715" s="30">
        <v>35397317.608384378</v>
      </c>
      <c r="N715" s="30">
        <v>14300000</v>
      </c>
      <c r="O715" s="31">
        <v>40706915.249642029</v>
      </c>
    </row>
    <row r="716" spans="1:15" x14ac:dyDescent="0.2">
      <c r="A716" s="16"/>
      <c r="B716" s="40" t="s">
        <v>1984</v>
      </c>
      <c r="C716" s="35">
        <v>4002925</v>
      </c>
      <c r="D716" s="35" t="s">
        <v>1985</v>
      </c>
      <c r="E716" s="36">
        <v>1368</v>
      </c>
      <c r="F716" s="16"/>
      <c r="G716" s="16"/>
      <c r="H716" s="16" t="s">
        <v>474</v>
      </c>
      <c r="I716" s="16"/>
      <c r="J716" s="16" t="s">
        <v>1981</v>
      </c>
      <c r="K716" s="41"/>
      <c r="L716" s="41"/>
      <c r="M716" s="30">
        <v>3681321.0312719755</v>
      </c>
      <c r="N716" s="30">
        <v>2100000</v>
      </c>
      <c r="O716" s="31">
        <v>2681784</v>
      </c>
    </row>
    <row r="717" spans="1:15" ht="25.5" x14ac:dyDescent="0.2">
      <c r="A717" s="28"/>
      <c r="B717" s="25" t="s">
        <v>1986</v>
      </c>
      <c r="C717" s="26">
        <v>4000451</v>
      </c>
      <c r="D717" s="28" t="s">
        <v>1987</v>
      </c>
      <c r="E717" s="27">
        <v>1371</v>
      </c>
      <c r="F717" s="28"/>
      <c r="G717" s="28" t="s">
        <v>1988</v>
      </c>
      <c r="H717" s="28" t="s">
        <v>164</v>
      </c>
      <c r="I717" s="28"/>
      <c r="J717" s="28" t="s">
        <v>1989</v>
      </c>
      <c r="K717" s="29"/>
      <c r="L717" s="29"/>
      <c r="M717" s="30">
        <v>764582060.3411026</v>
      </c>
      <c r="N717" s="30">
        <v>286000000</v>
      </c>
      <c r="O717" s="31">
        <v>940435934.21955621</v>
      </c>
    </row>
    <row r="718" spans="1:15" x14ac:dyDescent="0.2">
      <c r="A718" s="28"/>
      <c r="B718" s="25" t="s">
        <v>1990</v>
      </c>
      <c r="C718" s="26">
        <v>4003248</v>
      </c>
      <c r="D718" s="26" t="s">
        <v>1991</v>
      </c>
      <c r="E718" s="27">
        <v>1369</v>
      </c>
      <c r="F718" s="28"/>
      <c r="G718" s="28"/>
      <c r="H718" s="28" t="s">
        <v>58</v>
      </c>
      <c r="I718" s="28"/>
      <c r="J718" s="28"/>
      <c r="K718" s="29"/>
      <c r="L718" s="29"/>
      <c r="M718" s="30">
        <v>35397317.608384378</v>
      </c>
      <c r="N718" s="30">
        <v>14300000</v>
      </c>
      <c r="O718" s="31">
        <v>40706915.249642029</v>
      </c>
    </row>
    <row r="719" spans="1:15" ht="25.5" x14ac:dyDescent="0.2">
      <c r="A719" s="28"/>
      <c r="B719" s="25" t="s">
        <v>1992</v>
      </c>
      <c r="C719" s="26">
        <v>0</v>
      </c>
      <c r="D719" s="35" t="s">
        <v>1993</v>
      </c>
      <c r="E719" s="27">
        <v>1370</v>
      </c>
      <c r="F719" s="28"/>
      <c r="G719" s="28" t="s">
        <v>1994</v>
      </c>
      <c r="H719" s="28" t="s">
        <v>1995</v>
      </c>
      <c r="I719" s="28"/>
      <c r="J719" s="28"/>
      <c r="K719" s="29"/>
      <c r="L719" s="29"/>
      <c r="M719" s="30">
        <v>9203302.5781799387</v>
      </c>
      <c r="N719" s="30">
        <v>3074499.9999999995</v>
      </c>
      <c r="O719" s="31">
        <v>10583797.964906929</v>
      </c>
    </row>
    <row r="720" spans="1:15" x14ac:dyDescent="0.2">
      <c r="A720" s="16">
        <v>1374</v>
      </c>
      <c r="B720" s="34" t="s">
        <v>1996</v>
      </c>
      <c r="C720" s="35"/>
      <c r="D720" s="35"/>
      <c r="E720" s="36"/>
      <c r="F720" s="16"/>
      <c r="G720" s="16"/>
      <c r="H720" s="16"/>
      <c r="I720" s="16"/>
      <c r="J720" s="16"/>
      <c r="K720" s="37">
        <v>30</v>
      </c>
      <c r="L720" s="37">
        <v>13</v>
      </c>
      <c r="M720" s="38">
        <f>SUM(M721:M728)</f>
        <v>3185237278.8043623</v>
      </c>
      <c r="N720" s="38">
        <f>SUM(N721:N728)</f>
        <v>372576200</v>
      </c>
      <c r="O720" s="39">
        <v>3645427438.8630924</v>
      </c>
    </row>
    <row r="721" spans="1:243" ht="25.5" x14ac:dyDescent="0.2">
      <c r="A721" s="16"/>
      <c r="B721" s="40" t="s">
        <v>1972</v>
      </c>
      <c r="C721" s="35">
        <v>4003330</v>
      </c>
      <c r="D721" s="35" t="s">
        <v>1997</v>
      </c>
      <c r="E721" s="36">
        <v>1374</v>
      </c>
      <c r="F721" s="16"/>
      <c r="G721" s="16" t="s">
        <v>1974</v>
      </c>
      <c r="H721" s="16" t="s">
        <v>164</v>
      </c>
      <c r="I721" s="16"/>
      <c r="J721" s="16" t="s">
        <v>1998</v>
      </c>
      <c r="K721" s="41"/>
      <c r="L721" s="41"/>
      <c r="M721" s="30">
        <v>1979675435.6980066</v>
      </c>
      <c r="N721" s="30">
        <v>196277200.00000003</v>
      </c>
      <c r="O721" s="31">
        <v>2211852900</v>
      </c>
    </row>
    <row r="722" spans="1:243" x14ac:dyDescent="0.2">
      <c r="A722" s="16"/>
      <c r="B722" s="40" t="s">
        <v>1999</v>
      </c>
      <c r="C722" s="35">
        <v>0</v>
      </c>
      <c r="D722" s="35">
        <v>0</v>
      </c>
      <c r="E722" s="36">
        <v>0</v>
      </c>
      <c r="F722" s="16"/>
      <c r="G722" s="16" t="s">
        <v>1977</v>
      </c>
      <c r="H722" s="16" t="s">
        <v>1978</v>
      </c>
      <c r="I722" s="16"/>
      <c r="J722" s="16"/>
      <c r="K722" s="41"/>
      <c r="L722" s="41"/>
      <c r="M722" s="30">
        <v>353619202.90775996</v>
      </c>
      <c r="N722" s="30">
        <v>109889999.99999997</v>
      </c>
      <c r="O722" s="31">
        <v>396053507.25669122</v>
      </c>
    </row>
    <row r="723" spans="1:243" x14ac:dyDescent="0.2">
      <c r="A723" s="16"/>
      <c r="B723" s="40" t="s">
        <v>2000</v>
      </c>
      <c r="C723" s="35">
        <v>4002922</v>
      </c>
      <c r="D723" s="35" t="s">
        <v>2001</v>
      </c>
      <c r="E723" s="36">
        <v>1360</v>
      </c>
      <c r="F723" s="16"/>
      <c r="G723" s="16">
        <v>1325</v>
      </c>
      <c r="H723" s="16" t="s">
        <v>474</v>
      </c>
      <c r="I723" s="16"/>
      <c r="J723" s="16" t="s">
        <v>1981</v>
      </c>
      <c r="K723" s="41"/>
      <c r="L723" s="41"/>
      <c r="M723" s="30">
        <v>3681321.0312719755</v>
      </c>
      <c r="N723" s="30">
        <v>672000</v>
      </c>
      <c r="O723" s="31">
        <v>2681784</v>
      </c>
    </row>
    <row r="724" spans="1:243" x14ac:dyDescent="0.2">
      <c r="A724" s="16"/>
      <c r="B724" s="40" t="s">
        <v>2002</v>
      </c>
      <c r="C724" s="35">
        <v>4003249</v>
      </c>
      <c r="D724" s="35" t="s">
        <v>2003</v>
      </c>
      <c r="E724" s="36">
        <v>1361</v>
      </c>
      <c r="F724" s="16"/>
      <c r="G724" s="16" t="s">
        <v>2004</v>
      </c>
      <c r="H724" s="16" t="s">
        <v>2005</v>
      </c>
      <c r="I724" s="16" t="s">
        <v>2006</v>
      </c>
      <c r="J724" s="16"/>
      <c r="K724" s="41"/>
      <c r="L724" s="41"/>
      <c r="M724" s="30">
        <v>35397317.608384378</v>
      </c>
      <c r="N724" s="30">
        <v>2145000</v>
      </c>
      <c r="O724" s="31">
        <v>40706915.249642029</v>
      </c>
    </row>
    <row r="725" spans="1:243" x14ac:dyDescent="0.2">
      <c r="A725" s="16"/>
      <c r="B725" s="40" t="s">
        <v>2007</v>
      </c>
      <c r="C725" s="35">
        <v>4002923</v>
      </c>
      <c r="D725" s="35" t="s">
        <v>2008</v>
      </c>
      <c r="E725" s="36">
        <v>1363</v>
      </c>
      <c r="F725" s="16"/>
      <c r="G725" s="16">
        <v>1325</v>
      </c>
      <c r="H725" s="16" t="s">
        <v>474</v>
      </c>
      <c r="I725" s="16"/>
      <c r="J725" s="16" t="s">
        <v>1981</v>
      </c>
      <c r="K725" s="41"/>
      <c r="L725" s="41"/>
      <c r="M725" s="30">
        <v>3681321.0312719755</v>
      </c>
      <c r="N725" s="30">
        <v>672000</v>
      </c>
      <c r="O725" s="31">
        <v>2681784</v>
      </c>
    </row>
    <row r="726" spans="1:243" x14ac:dyDescent="0.2">
      <c r="A726" s="16"/>
      <c r="B726" s="40" t="s">
        <v>2009</v>
      </c>
      <c r="C726" s="35">
        <v>4003250</v>
      </c>
      <c r="D726" s="35" t="s">
        <v>2010</v>
      </c>
      <c r="E726" s="36">
        <v>1364</v>
      </c>
      <c r="F726" s="16"/>
      <c r="G726" s="16" t="s">
        <v>2011</v>
      </c>
      <c r="H726" s="16" t="s">
        <v>2005</v>
      </c>
      <c r="I726" s="16" t="s">
        <v>2012</v>
      </c>
      <c r="J726" s="16"/>
      <c r="K726" s="41"/>
      <c r="L726" s="41"/>
      <c r="M726" s="30">
        <v>35397317.608384378</v>
      </c>
      <c r="N726" s="30">
        <v>2145000</v>
      </c>
      <c r="O726" s="31">
        <v>40706915.249642029</v>
      </c>
    </row>
    <row r="727" spans="1:243" ht="36.75" customHeight="1" x14ac:dyDescent="0.2">
      <c r="A727" s="16"/>
      <c r="B727" s="40" t="s">
        <v>2013</v>
      </c>
      <c r="C727" s="35">
        <v>4003666</v>
      </c>
      <c r="D727" s="35" t="s">
        <v>2014</v>
      </c>
      <c r="E727" s="36">
        <v>1365</v>
      </c>
      <c r="F727" s="16" t="s">
        <v>2015</v>
      </c>
      <c r="G727" s="28" t="s">
        <v>1994</v>
      </c>
      <c r="H727" s="28" t="s">
        <v>1995</v>
      </c>
      <c r="I727" s="16"/>
      <c r="J727" s="16"/>
      <c r="K727" s="41"/>
      <c r="L727" s="41"/>
      <c r="M727" s="30">
        <v>9203302.5781799387</v>
      </c>
      <c r="N727" s="30">
        <v>3575000</v>
      </c>
      <c r="O727" s="31">
        <v>10307698.887561532</v>
      </c>
    </row>
    <row r="728" spans="1:243" ht="25.5" x14ac:dyDescent="0.2">
      <c r="A728" s="16"/>
      <c r="B728" s="40" t="s">
        <v>2016</v>
      </c>
      <c r="C728" s="35">
        <v>4000453</v>
      </c>
      <c r="D728" s="35" t="s">
        <v>2017</v>
      </c>
      <c r="E728" s="36">
        <v>1373</v>
      </c>
      <c r="F728" s="16"/>
      <c r="G728" s="16" t="s">
        <v>2018</v>
      </c>
      <c r="H728" s="16" t="s">
        <v>164</v>
      </c>
      <c r="I728" s="16"/>
      <c r="J728" s="16" t="s">
        <v>2019</v>
      </c>
      <c r="K728" s="41"/>
      <c r="L728" s="41"/>
      <c r="M728" s="30">
        <v>764582060.3411026</v>
      </c>
      <c r="N728" s="30">
        <v>57200000</v>
      </c>
      <c r="O728" s="31">
        <v>940435934.21955621</v>
      </c>
    </row>
    <row r="729" spans="1:243" x14ac:dyDescent="0.2">
      <c r="A729" s="16"/>
      <c r="B729" s="40"/>
      <c r="C729" s="35"/>
      <c r="D729" s="35"/>
      <c r="E729" s="36"/>
      <c r="F729" s="16"/>
      <c r="G729" s="16"/>
      <c r="H729" s="16"/>
      <c r="I729" s="16"/>
      <c r="J729" s="16"/>
      <c r="K729" s="41"/>
      <c r="L729" s="41"/>
      <c r="M729" s="30">
        <v>0</v>
      </c>
      <c r="N729" s="30">
        <v>0</v>
      </c>
      <c r="O729" s="31"/>
    </row>
    <row r="730" spans="1:243" ht="18" customHeight="1" x14ac:dyDescent="0.2">
      <c r="A730" s="16">
        <v>1396</v>
      </c>
      <c r="B730" s="34" t="s">
        <v>2020</v>
      </c>
      <c r="C730" s="35"/>
      <c r="D730" s="35"/>
      <c r="E730" s="36"/>
      <c r="F730" s="16"/>
      <c r="G730" s="16"/>
      <c r="H730" s="16"/>
      <c r="I730" s="16"/>
      <c r="J730" s="16"/>
      <c r="K730" s="37">
        <v>30</v>
      </c>
      <c r="L730" s="37">
        <v>12</v>
      </c>
      <c r="M730" s="38">
        <f>SUM(M731:M733)</f>
        <v>193739468.7991052</v>
      </c>
      <c r="N730" s="38">
        <f>SUM(N731:N733)</f>
        <v>12274158.41</v>
      </c>
      <c r="O730" s="39">
        <v>236410634.09508437</v>
      </c>
    </row>
    <row r="731" spans="1:243" x14ac:dyDescent="0.2">
      <c r="A731" s="16"/>
      <c r="B731" s="40" t="s">
        <v>19</v>
      </c>
      <c r="C731" s="35">
        <v>16000057</v>
      </c>
      <c r="D731" s="35" t="s">
        <v>2021</v>
      </c>
      <c r="E731" s="36">
        <v>1396</v>
      </c>
      <c r="F731" s="16"/>
      <c r="G731" s="16" t="s">
        <v>54</v>
      </c>
      <c r="H731" s="16" t="s">
        <v>58</v>
      </c>
      <c r="I731" s="16"/>
      <c r="J731" s="16"/>
      <c r="K731" s="41"/>
      <c r="L731" s="41"/>
      <c r="M731" s="30">
        <v>164933131.72940201</v>
      </c>
      <c r="N731" s="30">
        <v>8460000</v>
      </c>
      <c r="O731" s="31">
        <v>202867752.02716446</v>
      </c>
    </row>
    <row r="732" spans="1:243" s="32" customFormat="1" x14ac:dyDescent="0.25">
      <c r="A732" s="37"/>
      <c r="B732" s="40" t="s">
        <v>2022</v>
      </c>
      <c r="C732" s="35" t="s">
        <v>2023</v>
      </c>
      <c r="D732" s="36" t="s">
        <v>2024</v>
      </c>
      <c r="E732" s="36">
        <v>1397</v>
      </c>
      <c r="F732" s="16" t="s">
        <v>2025</v>
      </c>
      <c r="G732" s="16" t="s">
        <v>2026</v>
      </c>
      <c r="H732" s="16" t="s">
        <v>58</v>
      </c>
      <c r="I732" s="16"/>
      <c r="J732" s="16"/>
      <c r="K732" s="41"/>
      <c r="L732" s="41"/>
      <c r="M732" s="30">
        <v>6718410.8820713554</v>
      </c>
      <c r="N732" s="30">
        <v>2098158.41</v>
      </c>
      <c r="O732" s="31">
        <v>7524620.1879199184</v>
      </c>
      <c r="IH732" s="33"/>
      <c r="II732" s="33"/>
    </row>
    <row r="733" spans="1:243" s="32" customFormat="1" x14ac:dyDescent="0.25">
      <c r="A733" s="37"/>
      <c r="B733" s="40" t="s">
        <v>2027</v>
      </c>
      <c r="C733" s="35">
        <v>4003507</v>
      </c>
      <c r="D733" s="36" t="s">
        <v>2028</v>
      </c>
      <c r="E733" s="36">
        <v>1398</v>
      </c>
      <c r="F733" s="16" t="s">
        <v>2029</v>
      </c>
      <c r="G733" s="16"/>
      <c r="H733" s="16" t="s">
        <v>58</v>
      </c>
      <c r="I733" s="16"/>
      <c r="J733" s="16" t="s">
        <v>2030</v>
      </c>
      <c r="K733" s="41"/>
      <c r="L733" s="41"/>
      <c r="M733" s="30">
        <v>22087926.187631857</v>
      </c>
      <c r="N733" s="30">
        <v>1716000</v>
      </c>
      <c r="O733" s="31">
        <v>26018261.879999999</v>
      </c>
      <c r="IH733" s="33"/>
      <c r="II733" s="33"/>
    </row>
    <row r="734" spans="1:243" x14ac:dyDescent="0.2">
      <c r="A734" s="16"/>
      <c r="B734" s="40"/>
      <c r="C734" s="35"/>
      <c r="D734" s="35"/>
      <c r="E734" s="36"/>
      <c r="F734" s="16"/>
      <c r="G734" s="16"/>
      <c r="H734" s="16"/>
      <c r="I734" s="16"/>
      <c r="J734" s="16"/>
      <c r="K734" s="41"/>
      <c r="L734" s="41"/>
      <c r="M734" s="30">
        <v>0</v>
      </c>
      <c r="N734" s="30">
        <v>0</v>
      </c>
      <c r="O734" s="31"/>
    </row>
    <row r="735" spans="1:243" ht="18.75" customHeight="1" x14ac:dyDescent="0.2">
      <c r="A735" s="16">
        <v>1466</v>
      </c>
      <c r="B735" s="34" t="s">
        <v>2031</v>
      </c>
      <c r="C735" s="35"/>
      <c r="D735" s="35"/>
      <c r="E735" s="36"/>
      <c r="F735" s="16"/>
      <c r="G735" s="16"/>
      <c r="H735" s="16"/>
      <c r="I735" s="16"/>
      <c r="J735" s="16"/>
      <c r="K735" s="37">
        <v>30</v>
      </c>
      <c r="L735" s="37">
        <v>12</v>
      </c>
      <c r="M735" s="38">
        <f>SUM(M736:M741)</f>
        <v>102694697.84544478</v>
      </c>
      <c r="N735" s="38">
        <f>SUM(N736:N741)</f>
        <v>26389159.999999996</v>
      </c>
      <c r="O735" s="31">
        <v>164598203</v>
      </c>
    </row>
    <row r="736" spans="1:243" x14ac:dyDescent="0.2">
      <c r="A736" s="16"/>
      <c r="B736" s="40" t="s">
        <v>19</v>
      </c>
      <c r="C736" s="35" t="s">
        <v>2032</v>
      </c>
      <c r="D736" s="35" t="s">
        <v>2033</v>
      </c>
      <c r="E736" s="36">
        <v>1466</v>
      </c>
      <c r="F736" s="16" t="s">
        <v>2034</v>
      </c>
      <c r="G736" s="16"/>
      <c r="H736" s="16" t="s">
        <v>117</v>
      </c>
      <c r="I736" s="16"/>
      <c r="J736" s="16"/>
      <c r="K736" s="41"/>
      <c r="L736" s="41"/>
      <c r="M736" s="30">
        <v>66157586.610070415</v>
      </c>
      <c r="N736" s="30">
        <v>20558999.999999996</v>
      </c>
      <c r="O736" s="31">
        <v>125961419.06819512</v>
      </c>
    </row>
    <row r="737" spans="1:243" ht="25.5" x14ac:dyDescent="0.2">
      <c r="A737" s="16"/>
      <c r="B737" s="40" t="s">
        <v>2035</v>
      </c>
      <c r="C737" s="35">
        <v>4002926</v>
      </c>
      <c r="D737" s="35" t="s">
        <v>2036</v>
      </c>
      <c r="E737" s="36">
        <v>1412</v>
      </c>
      <c r="F737" s="16"/>
      <c r="G737" s="16" t="s">
        <v>2037</v>
      </c>
      <c r="H737" s="16" t="s">
        <v>2038</v>
      </c>
      <c r="I737" s="16"/>
      <c r="J737" s="16" t="s">
        <v>2039</v>
      </c>
      <c r="K737" s="41"/>
      <c r="L737" s="41"/>
      <c r="M737" s="30">
        <v>3681321.0312719755</v>
      </c>
      <c r="N737" s="30">
        <v>1952000</v>
      </c>
      <c r="O737" s="31">
        <v>1647912</v>
      </c>
    </row>
    <row r="738" spans="1:243" s="32" customFormat="1" ht="25.5" x14ac:dyDescent="0.25">
      <c r="A738" s="37"/>
      <c r="B738" s="40" t="s">
        <v>2040</v>
      </c>
      <c r="C738" s="35">
        <v>4002867</v>
      </c>
      <c r="D738" s="36" t="s">
        <v>2041</v>
      </c>
      <c r="E738" s="36">
        <v>1411</v>
      </c>
      <c r="F738" s="16" t="s">
        <v>2042</v>
      </c>
      <c r="G738" s="16"/>
      <c r="H738" s="16" t="s">
        <v>164</v>
      </c>
      <c r="I738" s="16"/>
      <c r="J738" s="16" t="s">
        <v>2043</v>
      </c>
      <c r="K738" s="41"/>
      <c r="L738" s="41"/>
      <c r="M738" s="30">
        <v>6718410.8820713554</v>
      </c>
      <c r="N738" s="30">
        <v>835120</v>
      </c>
      <c r="O738" s="31">
        <v>5240760</v>
      </c>
      <c r="IH738" s="33"/>
      <c r="II738" s="33"/>
    </row>
    <row r="739" spans="1:243" x14ac:dyDescent="0.2">
      <c r="A739" s="16"/>
      <c r="B739" s="40" t="s">
        <v>2044</v>
      </c>
      <c r="C739" s="35">
        <v>0</v>
      </c>
      <c r="D739" s="35">
        <v>0</v>
      </c>
      <c r="E739" s="36">
        <v>0</v>
      </c>
      <c r="F739" s="16"/>
      <c r="G739" s="16"/>
      <c r="H739" s="16" t="s">
        <v>58</v>
      </c>
      <c r="I739" s="16"/>
      <c r="J739" s="16"/>
      <c r="K739" s="41"/>
      <c r="L739" s="41"/>
      <c r="M739" s="30">
        <v>3681321.0312719755</v>
      </c>
      <c r="N739" s="30">
        <v>1229799.9999999998</v>
      </c>
      <c r="O739" s="31">
        <v>5240760</v>
      </c>
    </row>
    <row r="740" spans="1:243" s="32" customFormat="1" x14ac:dyDescent="0.25">
      <c r="A740" s="24"/>
      <c r="B740" s="25" t="s">
        <v>2045</v>
      </c>
      <c r="C740" s="26">
        <v>4003155</v>
      </c>
      <c r="D740" s="27" t="s">
        <v>2046</v>
      </c>
      <c r="E740" s="27">
        <v>1400</v>
      </c>
      <c r="F740" s="28" t="s">
        <v>2047</v>
      </c>
      <c r="G740" s="28" t="s">
        <v>1292</v>
      </c>
      <c r="H740" s="28" t="s">
        <v>224</v>
      </c>
      <c r="I740" s="28"/>
      <c r="J740" s="28" t="s">
        <v>2048</v>
      </c>
      <c r="K740" s="29"/>
      <c r="L740" s="29"/>
      <c r="M740" s="30">
        <v>12332425.45476112</v>
      </c>
      <c r="N740" s="30">
        <v>1341340.0000000002</v>
      </c>
      <c r="O740" s="31">
        <v>15168883.309356177</v>
      </c>
      <c r="IH740" s="33"/>
      <c r="II740" s="33"/>
    </row>
    <row r="741" spans="1:243" ht="25.5" x14ac:dyDescent="0.2">
      <c r="A741" s="28"/>
      <c r="B741" s="25" t="s">
        <v>2049</v>
      </c>
      <c r="C741" s="26">
        <v>4003642</v>
      </c>
      <c r="D741" s="26" t="s">
        <v>2050</v>
      </c>
      <c r="E741" s="27">
        <v>1410</v>
      </c>
      <c r="F741" s="28" t="s">
        <v>2042</v>
      </c>
      <c r="G741" s="28"/>
      <c r="H741" s="28" t="s">
        <v>164</v>
      </c>
      <c r="I741" s="28"/>
      <c r="J741" s="28" t="s">
        <v>2051</v>
      </c>
      <c r="K741" s="29"/>
      <c r="L741" s="29"/>
      <c r="M741" s="30">
        <v>10123632.835997934</v>
      </c>
      <c r="N741" s="30">
        <v>471900</v>
      </c>
      <c r="O741" s="31">
        <v>11338468.776317686</v>
      </c>
    </row>
    <row r="742" spans="1:243" x14ac:dyDescent="0.2">
      <c r="A742" s="28"/>
      <c r="B742" s="25"/>
      <c r="C742" s="26"/>
      <c r="D742" s="26"/>
      <c r="E742" s="27"/>
      <c r="F742" s="28"/>
      <c r="G742" s="28"/>
      <c r="H742" s="28"/>
      <c r="I742" s="28"/>
      <c r="J742" s="28"/>
      <c r="K742" s="29"/>
      <c r="L742" s="29"/>
      <c r="M742" s="30">
        <v>0</v>
      </c>
      <c r="N742" s="30">
        <v>0</v>
      </c>
      <c r="O742" s="31"/>
    </row>
    <row r="743" spans="1:243" s="32" customFormat="1" ht="12.75" x14ac:dyDescent="0.25">
      <c r="A743" s="37"/>
      <c r="B743" s="34" t="s">
        <v>2052</v>
      </c>
      <c r="C743" s="35"/>
      <c r="D743" s="36" t="s">
        <v>2053</v>
      </c>
      <c r="E743" s="36"/>
      <c r="F743" s="16" t="s">
        <v>2054</v>
      </c>
      <c r="G743" s="16"/>
      <c r="H743" s="16" t="s">
        <v>2055</v>
      </c>
      <c r="I743" s="16"/>
      <c r="J743" s="16"/>
      <c r="K743" s="41"/>
      <c r="L743" s="41"/>
      <c r="M743" s="38">
        <v>309531812.67687774</v>
      </c>
      <c r="N743" s="38">
        <v>216426353.22</v>
      </c>
      <c r="O743" s="31">
        <v>380724129.59255964</v>
      </c>
    </row>
    <row r="744" spans="1:243" x14ac:dyDescent="0.2">
      <c r="A744" s="16"/>
      <c r="B744" s="40"/>
      <c r="C744" s="35"/>
      <c r="D744" s="35"/>
      <c r="E744" s="36"/>
      <c r="F744" s="16"/>
      <c r="G744" s="16"/>
      <c r="H744" s="16"/>
      <c r="I744" s="16"/>
      <c r="J744" s="16"/>
      <c r="K744" s="41"/>
      <c r="L744" s="41"/>
      <c r="M744" s="30">
        <v>0</v>
      </c>
      <c r="N744" s="30">
        <v>0</v>
      </c>
      <c r="O744" s="31"/>
    </row>
    <row r="745" spans="1:243" x14ac:dyDescent="0.2">
      <c r="A745" s="16">
        <v>1522</v>
      </c>
      <c r="B745" s="34" t="s">
        <v>2056</v>
      </c>
      <c r="C745" s="35"/>
      <c r="D745" s="35"/>
      <c r="E745" s="36"/>
      <c r="F745" s="16"/>
      <c r="G745" s="16"/>
      <c r="H745" s="16"/>
      <c r="I745" s="16"/>
      <c r="J745" s="16"/>
      <c r="K745" s="37">
        <v>30</v>
      </c>
      <c r="L745" s="37">
        <v>13</v>
      </c>
      <c r="M745" s="38">
        <f>SUM(M746:M751)</f>
        <v>211642492.74330887</v>
      </c>
      <c r="N745" s="38">
        <f>SUM(N746:N751)</f>
        <v>75856736.609999999</v>
      </c>
      <c r="O745" s="31">
        <v>254213707</v>
      </c>
    </row>
    <row r="746" spans="1:243" x14ac:dyDescent="0.2">
      <c r="A746" s="16"/>
      <c r="B746" s="40" t="s">
        <v>19</v>
      </c>
      <c r="C746" s="35">
        <v>4003356</v>
      </c>
      <c r="D746" s="35" t="s">
        <v>2057</v>
      </c>
      <c r="E746" s="36">
        <v>1522</v>
      </c>
      <c r="F746" s="16"/>
      <c r="G746" s="16"/>
      <c r="H746" s="16" t="s">
        <v>2058</v>
      </c>
      <c r="I746" s="16"/>
      <c r="J746" s="16"/>
      <c r="K746" s="41"/>
      <c r="L746" s="41"/>
      <c r="M746" s="30">
        <v>180075164.90015167</v>
      </c>
      <c r="N746" s="30">
        <v>64353770</v>
      </c>
      <c r="O746" s="31">
        <v>221492452.82718655</v>
      </c>
    </row>
    <row r="747" spans="1:243" s="32" customFormat="1" x14ac:dyDescent="0.25">
      <c r="A747" s="37"/>
      <c r="B747" s="40" t="s">
        <v>2059</v>
      </c>
      <c r="C747" s="35">
        <v>4000295</v>
      </c>
      <c r="D747" s="36" t="s">
        <v>2060</v>
      </c>
      <c r="E747" s="36">
        <v>1523</v>
      </c>
      <c r="F747" s="16"/>
      <c r="G747" s="16" t="s">
        <v>2061</v>
      </c>
      <c r="H747" s="16" t="s">
        <v>117</v>
      </c>
      <c r="I747" s="16"/>
      <c r="J747" s="16" t="s">
        <v>2062</v>
      </c>
      <c r="K747" s="41"/>
      <c r="L747" s="41"/>
      <c r="M747" s="30">
        <v>4601651.2890899694</v>
      </c>
      <c r="N747" s="30">
        <v>1272034</v>
      </c>
      <c r="O747" s="31">
        <v>3317244</v>
      </c>
      <c r="IH747" s="33"/>
      <c r="II747" s="33"/>
    </row>
    <row r="748" spans="1:243" x14ac:dyDescent="0.2">
      <c r="A748" s="16"/>
      <c r="B748" s="40" t="s">
        <v>2063</v>
      </c>
      <c r="C748" s="35">
        <v>4000260</v>
      </c>
      <c r="D748" s="35" t="s">
        <v>2064</v>
      </c>
      <c r="E748" s="36">
        <v>1524</v>
      </c>
      <c r="F748" s="16"/>
      <c r="G748" s="16" t="s">
        <v>2065</v>
      </c>
      <c r="H748" s="16" t="s">
        <v>87</v>
      </c>
      <c r="I748" s="16"/>
      <c r="J748" s="16" t="s">
        <v>2066</v>
      </c>
      <c r="K748" s="41"/>
      <c r="L748" s="41"/>
      <c r="M748" s="30">
        <v>13436821.764142711</v>
      </c>
      <c r="N748" s="30">
        <v>6234082.6100000003</v>
      </c>
      <c r="O748" s="31">
        <v>16527290.769895533</v>
      </c>
    </row>
    <row r="749" spans="1:243" s="32" customFormat="1" ht="25.5" x14ac:dyDescent="0.25">
      <c r="A749" s="37"/>
      <c r="B749" s="40" t="s">
        <v>2067</v>
      </c>
      <c r="C749" s="35">
        <v>4002956</v>
      </c>
      <c r="D749" s="36" t="s">
        <v>2068</v>
      </c>
      <c r="E749" s="36">
        <v>1525</v>
      </c>
      <c r="F749" s="16" t="s">
        <v>2069</v>
      </c>
      <c r="G749" s="16" t="s">
        <v>2070</v>
      </c>
      <c r="H749" s="16" t="s">
        <v>58</v>
      </c>
      <c r="I749" s="16"/>
      <c r="J749" s="16" t="s">
        <v>2071</v>
      </c>
      <c r="K749" s="41"/>
      <c r="L749" s="41"/>
      <c r="M749" s="30">
        <v>3129122.8765811794</v>
      </c>
      <c r="N749" s="30">
        <v>1215500</v>
      </c>
      <c r="O749" s="31">
        <v>1145256</v>
      </c>
      <c r="IH749" s="33"/>
      <c r="II749" s="33"/>
    </row>
    <row r="750" spans="1:243" s="32" customFormat="1" x14ac:dyDescent="0.25">
      <c r="A750" s="37"/>
      <c r="B750" s="40" t="s">
        <v>2072</v>
      </c>
      <c r="C750" s="35">
        <v>4002869</v>
      </c>
      <c r="D750" s="36" t="s">
        <v>2073</v>
      </c>
      <c r="E750" s="36">
        <v>1526</v>
      </c>
      <c r="F750" s="16" t="s">
        <v>2074</v>
      </c>
      <c r="G750" s="16" t="s">
        <v>2075</v>
      </c>
      <c r="H750" s="16" t="s">
        <v>58</v>
      </c>
      <c r="I750" s="16"/>
      <c r="J750" s="16" t="s">
        <v>2076</v>
      </c>
      <c r="K750" s="41"/>
      <c r="L750" s="41"/>
      <c r="M750" s="30">
        <v>6718410.8820713554</v>
      </c>
      <c r="N750" s="30">
        <v>2609750</v>
      </c>
      <c r="O750" s="31">
        <v>7608384</v>
      </c>
      <c r="IH750" s="33"/>
      <c r="II750" s="33"/>
    </row>
    <row r="751" spans="1:243" s="32" customFormat="1" ht="25.5" x14ac:dyDescent="0.25">
      <c r="A751" s="37"/>
      <c r="B751" s="40" t="s">
        <v>2077</v>
      </c>
      <c r="C751" s="35">
        <v>4003716</v>
      </c>
      <c r="D751" s="37" t="s">
        <v>2078</v>
      </c>
      <c r="E751" s="36">
        <v>1527</v>
      </c>
      <c r="F751" s="16" t="s">
        <v>2079</v>
      </c>
      <c r="G751" s="16"/>
      <c r="H751" s="16" t="s">
        <v>58</v>
      </c>
      <c r="I751" s="16"/>
      <c r="J751" s="16" t="s">
        <v>2080</v>
      </c>
      <c r="K751" s="41"/>
      <c r="L751" s="41"/>
      <c r="M751" s="30">
        <v>3681321.0312719755</v>
      </c>
      <c r="N751" s="30">
        <v>171600</v>
      </c>
      <c r="O751" s="31">
        <v>4123079.5550246132</v>
      </c>
    </row>
    <row r="752" spans="1:243" x14ac:dyDescent="0.2">
      <c r="A752" s="16"/>
      <c r="B752" s="40"/>
      <c r="C752" s="35"/>
      <c r="D752" s="35"/>
      <c r="E752" s="36"/>
      <c r="F752" s="16"/>
      <c r="G752" s="16"/>
      <c r="H752" s="16"/>
      <c r="I752" s="16"/>
      <c r="J752" s="16"/>
      <c r="K752" s="41"/>
      <c r="L752" s="41"/>
      <c r="M752" s="30">
        <v>0</v>
      </c>
      <c r="N752" s="30">
        <v>0</v>
      </c>
      <c r="O752" s="31"/>
    </row>
    <row r="753" spans="1:15" x14ac:dyDescent="0.2">
      <c r="A753" s="16">
        <v>1528</v>
      </c>
      <c r="B753" s="34" t="s">
        <v>2081</v>
      </c>
      <c r="C753" s="35"/>
      <c r="D753" s="35"/>
      <c r="E753" s="36"/>
      <c r="F753" s="16"/>
      <c r="G753" s="16"/>
      <c r="H753" s="16"/>
      <c r="I753" s="16"/>
      <c r="J753" s="16"/>
      <c r="K753" s="37">
        <v>30</v>
      </c>
      <c r="L753" s="37">
        <v>10</v>
      </c>
      <c r="M753" s="38">
        <f>SUM(M754:M761)</f>
        <v>276515603.30674666</v>
      </c>
      <c r="N753" s="38">
        <f>SUM(N754:N761)</f>
        <v>58520669.999999985</v>
      </c>
      <c r="O753" s="31">
        <v>345758339.00769436</v>
      </c>
    </row>
    <row r="754" spans="1:15" x14ac:dyDescent="0.2">
      <c r="A754" s="16"/>
      <c r="B754" s="40" t="s">
        <v>19</v>
      </c>
      <c r="C754" s="35">
        <v>4003355</v>
      </c>
      <c r="D754" s="35" t="s">
        <v>2082</v>
      </c>
      <c r="E754" s="36">
        <v>1528</v>
      </c>
      <c r="F754" s="16"/>
      <c r="G754" s="16" t="s">
        <v>2083</v>
      </c>
      <c r="H754" s="16" t="s">
        <v>58</v>
      </c>
      <c r="I754" s="16" t="s">
        <v>2084</v>
      </c>
      <c r="J754" s="16"/>
      <c r="K754" s="41"/>
      <c r="L754" s="41"/>
      <c r="M754" s="30">
        <v>193317748</v>
      </c>
      <c r="N754" s="30">
        <v>41969849.999999985</v>
      </c>
      <c r="O754" s="31">
        <v>237780830.03999999</v>
      </c>
    </row>
    <row r="755" spans="1:15" x14ac:dyDescent="0.2">
      <c r="A755" s="16"/>
      <c r="B755" s="40" t="s">
        <v>2085</v>
      </c>
      <c r="C755" s="35" t="s">
        <v>2086</v>
      </c>
      <c r="D755" s="35" t="s">
        <v>2087</v>
      </c>
      <c r="E755" s="36">
        <v>1529</v>
      </c>
      <c r="F755" s="16"/>
      <c r="G755" s="16"/>
      <c r="H755" s="16" t="s">
        <v>58</v>
      </c>
      <c r="I755" s="16"/>
      <c r="J755" s="16"/>
      <c r="K755" s="41"/>
      <c r="L755" s="41"/>
      <c r="M755" s="30">
        <v>6718410.8820713554</v>
      </c>
      <c r="N755" s="30">
        <v>2087799.9999999995</v>
      </c>
      <c r="O755" s="31">
        <v>7608384</v>
      </c>
    </row>
    <row r="756" spans="1:15" x14ac:dyDescent="0.2">
      <c r="A756" s="16"/>
      <c r="B756" s="40" t="s">
        <v>2088</v>
      </c>
      <c r="C756" s="35">
        <v>4003167</v>
      </c>
      <c r="D756" s="35" t="s">
        <v>2089</v>
      </c>
      <c r="E756" s="36">
        <v>1530</v>
      </c>
      <c r="F756" s="16"/>
      <c r="G756" s="16"/>
      <c r="H756" s="16" t="s">
        <v>58</v>
      </c>
      <c r="I756" s="16"/>
      <c r="J756" s="16" t="s">
        <v>2090</v>
      </c>
      <c r="K756" s="41"/>
      <c r="L756" s="41"/>
      <c r="M756" s="30">
        <v>13436821.764142711</v>
      </c>
      <c r="N756" s="30">
        <v>1461460.0000000002</v>
      </c>
      <c r="O756" s="31">
        <v>16527290.769895533</v>
      </c>
    </row>
    <row r="757" spans="1:15" x14ac:dyDescent="0.2">
      <c r="A757" s="16"/>
      <c r="B757" s="40" t="s">
        <v>2091</v>
      </c>
      <c r="C757" s="35">
        <v>4002871</v>
      </c>
      <c r="D757" s="35" t="s">
        <v>2092</v>
      </c>
      <c r="E757" s="36">
        <v>1531</v>
      </c>
      <c r="F757" s="16"/>
      <c r="G757" s="16"/>
      <c r="H757" s="16" t="s">
        <v>58</v>
      </c>
      <c r="I757" s="16"/>
      <c r="J757" s="16" t="s">
        <v>2093</v>
      </c>
      <c r="K757" s="41"/>
      <c r="L757" s="41"/>
      <c r="M757" s="30">
        <v>6718410.8820713554</v>
      </c>
      <c r="N757" s="30">
        <v>2087799.9999999995</v>
      </c>
      <c r="O757" s="31">
        <v>7608384</v>
      </c>
    </row>
    <row r="758" spans="1:15" x14ac:dyDescent="0.2">
      <c r="A758" s="16"/>
      <c r="B758" s="40" t="s">
        <v>2094</v>
      </c>
      <c r="C758" s="35">
        <v>4003168</v>
      </c>
      <c r="D758" s="35" t="s">
        <v>2095</v>
      </c>
      <c r="E758" s="36">
        <v>1532</v>
      </c>
      <c r="F758" s="16"/>
      <c r="G758" s="16"/>
      <c r="H758" s="16" t="s">
        <v>58</v>
      </c>
      <c r="I758" s="16"/>
      <c r="J758" s="16" t="s">
        <v>2096</v>
      </c>
      <c r="K758" s="41"/>
      <c r="L758" s="41"/>
      <c r="M758" s="30">
        <v>13436821.764142711</v>
      </c>
      <c r="N758" s="30">
        <v>1461460.0000000002</v>
      </c>
      <c r="O758" s="31">
        <v>16527290.769895533</v>
      </c>
    </row>
    <row r="759" spans="1:15" x14ac:dyDescent="0.2">
      <c r="A759" s="16"/>
      <c r="B759" s="40" t="s">
        <v>2097</v>
      </c>
      <c r="C759" s="35">
        <v>4002833</v>
      </c>
      <c r="D759" s="35" t="s">
        <v>2098</v>
      </c>
      <c r="E759" s="36">
        <v>1533</v>
      </c>
      <c r="F759" s="16"/>
      <c r="G759" s="16"/>
      <c r="H759" s="16" t="s">
        <v>58</v>
      </c>
      <c r="I759" s="16"/>
      <c r="J759" s="16" t="s">
        <v>2099</v>
      </c>
      <c r="K759" s="41"/>
      <c r="L759" s="41"/>
      <c r="M759" s="30">
        <v>9939566.7844343334</v>
      </c>
      <c r="N759" s="30">
        <v>3861000</v>
      </c>
      <c r="O759" s="31">
        <v>10468668</v>
      </c>
    </row>
    <row r="760" spans="1:15" x14ac:dyDescent="0.2">
      <c r="A760" s="16"/>
      <c r="B760" s="40" t="s">
        <v>2100</v>
      </c>
      <c r="C760" s="35">
        <v>4003150</v>
      </c>
      <c r="D760" s="35" t="s">
        <v>2101</v>
      </c>
      <c r="E760" s="36">
        <v>1534</v>
      </c>
      <c r="F760" s="16" t="s">
        <v>2102</v>
      </c>
      <c r="G760" s="16"/>
      <c r="H760" s="16" t="s">
        <v>58</v>
      </c>
      <c r="I760" s="16"/>
      <c r="J760" s="16" t="s">
        <v>2103</v>
      </c>
      <c r="K760" s="41"/>
      <c r="L760" s="41"/>
      <c r="M760" s="30">
        <v>23008256.445449848</v>
      </c>
      <c r="N760" s="30">
        <v>2502500.0000000005</v>
      </c>
      <c r="O760" s="31">
        <v>28300155.427903313</v>
      </c>
    </row>
    <row r="761" spans="1:15" x14ac:dyDescent="0.2">
      <c r="A761" s="16"/>
      <c r="B761" s="40" t="s">
        <v>2104</v>
      </c>
      <c r="C761" s="35" t="s">
        <v>2105</v>
      </c>
      <c r="D761" s="35" t="s">
        <v>2106</v>
      </c>
      <c r="E761" s="36">
        <v>1535</v>
      </c>
      <c r="F761" s="16" t="s">
        <v>2102</v>
      </c>
      <c r="G761" s="16"/>
      <c r="H761" s="16" t="s">
        <v>58</v>
      </c>
      <c r="I761" s="16"/>
      <c r="J761" s="16"/>
      <c r="K761" s="41"/>
      <c r="L761" s="41"/>
      <c r="M761" s="30">
        <v>9939566.7844343334</v>
      </c>
      <c r="N761" s="30">
        <v>3088799.9999999991</v>
      </c>
      <c r="O761" s="31">
        <v>10468668</v>
      </c>
    </row>
    <row r="762" spans="1:15" x14ac:dyDescent="0.2">
      <c r="A762" s="16"/>
      <c r="B762" s="40"/>
      <c r="C762" s="35"/>
      <c r="D762" s="16"/>
      <c r="E762" s="36"/>
      <c r="F762" s="16"/>
      <c r="G762" s="16"/>
      <c r="H762" s="16"/>
      <c r="I762" s="16"/>
      <c r="J762" s="16"/>
      <c r="K762" s="41"/>
      <c r="L762" s="41"/>
      <c r="M762" s="30">
        <v>0</v>
      </c>
      <c r="N762" s="30">
        <v>0</v>
      </c>
      <c r="O762" s="31"/>
    </row>
    <row r="763" spans="1:15" s="32" customFormat="1" ht="38.25" x14ac:dyDescent="0.25">
      <c r="A763" s="37">
        <v>1539</v>
      </c>
      <c r="B763" s="34" t="s">
        <v>2107</v>
      </c>
      <c r="C763" s="35">
        <v>4003346</v>
      </c>
      <c r="D763" s="36" t="s">
        <v>2108</v>
      </c>
      <c r="E763" s="36">
        <v>1539</v>
      </c>
      <c r="F763" s="16"/>
      <c r="G763" s="16" t="s">
        <v>2109</v>
      </c>
      <c r="H763" s="16" t="s">
        <v>2110</v>
      </c>
      <c r="I763" s="16"/>
      <c r="J763" s="16" t="s">
        <v>2111</v>
      </c>
      <c r="K763" s="41"/>
      <c r="L763" s="41"/>
      <c r="M763" s="38">
        <v>197397222.31749359</v>
      </c>
      <c r="N763" s="38">
        <f>M763*0.4</f>
        <v>78958888.926997438</v>
      </c>
      <c r="O763" s="31">
        <v>225966900</v>
      </c>
    </row>
    <row r="764" spans="1:15" ht="30" customHeight="1" x14ac:dyDescent="0.2">
      <c r="A764" s="16"/>
      <c r="B764" s="107" t="s">
        <v>2112</v>
      </c>
      <c r="C764" s="107"/>
      <c r="D764" s="35"/>
      <c r="E764" s="36"/>
      <c r="F764" s="16"/>
      <c r="G764" s="16"/>
      <c r="H764" s="16"/>
      <c r="I764" s="16"/>
      <c r="J764" s="16"/>
      <c r="K764" s="41"/>
      <c r="L764" s="41"/>
      <c r="M764" s="38">
        <v>234679324.47788256</v>
      </c>
      <c r="N764" s="38">
        <v>109392720</v>
      </c>
      <c r="O764" s="31">
        <v>301192332</v>
      </c>
    </row>
    <row r="765" spans="1:15" s="32" customFormat="1" ht="38.25" x14ac:dyDescent="0.25">
      <c r="A765" s="37">
        <v>740</v>
      </c>
      <c r="B765" s="40" t="s">
        <v>2113</v>
      </c>
      <c r="C765" s="35">
        <v>4001310</v>
      </c>
      <c r="D765" s="36" t="s">
        <v>2114</v>
      </c>
      <c r="E765" s="36"/>
      <c r="F765" s="16" t="s">
        <v>2115</v>
      </c>
      <c r="G765" s="16"/>
      <c r="H765" s="16" t="s">
        <v>2116</v>
      </c>
      <c r="I765" s="16"/>
      <c r="J765" s="16" t="s">
        <v>2117</v>
      </c>
      <c r="K765" s="37">
        <v>25</v>
      </c>
      <c r="L765" s="37">
        <v>15</v>
      </c>
      <c r="M765" s="38">
        <v>54936636.928212553</v>
      </c>
      <c r="N765" s="38">
        <v>25025000</v>
      </c>
      <c r="O765" s="31">
        <v>77204820</v>
      </c>
    </row>
    <row r="766" spans="1:15" s="32" customFormat="1" ht="38.25" x14ac:dyDescent="0.25">
      <c r="A766" s="37">
        <v>741</v>
      </c>
      <c r="B766" s="40" t="s">
        <v>2113</v>
      </c>
      <c r="C766" s="35">
        <v>4001310</v>
      </c>
      <c r="D766" s="36" t="s">
        <v>2118</v>
      </c>
      <c r="E766" s="36"/>
      <c r="F766" s="16" t="s">
        <v>2115</v>
      </c>
      <c r="G766" s="16"/>
      <c r="H766" s="16" t="s">
        <v>2116</v>
      </c>
      <c r="I766" s="16"/>
      <c r="J766" s="16" t="s">
        <v>2117</v>
      </c>
      <c r="K766" s="37">
        <v>25</v>
      </c>
      <c r="L766" s="37">
        <v>15</v>
      </c>
      <c r="M766" s="38">
        <v>54936636.928212553</v>
      </c>
      <c r="N766" s="38">
        <v>25025000</v>
      </c>
      <c r="O766" s="31">
        <v>77204820</v>
      </c>
    </row>
    <row r="767" spans="1:15" s="32" customFormat="1" ht="38.25" x14ac:dyDescent="0.25">
      <c r="A767" s="37">
        <v>739</v>
      </c>
      <c r="B767" s="40" t="s">
        <v>2119</v>
      </c>
      <c r="C767" s="35">
        <v>4003387</v>
      </c>
      <c r="D767" s="36" t="s">
        <v>2120</v>
      </c>
      <c r="E767" s="36"/>
      <c r="F767" s="16" t="s">
        <v>2121</v>
      </c>
      <c r="G767" s="16"/>
      <c r="H767" s="16" t="s">
        <v>117</v>
      </c>
      <c r="I767" s="16"/>
      <c r="J767" s="16" t="s">
        <v>2122</v>
      </c>
      <c r="K767" s="37">
        <v>25</v>
      </c>
      <c r="L767" s="37">
        <v>15</v>
      </c>
      <c r="M767" s="38">
        <v>124806050.62145744</v>
      </c>
      <c r="N767" s="38">
        <v>58176720</v>
      </c>
      <c r="O767" s="31">
        <v>146782692</v>
      </c>
    </row>
    <row r="768" spans="1:15" x14ac:dyDescent="0.2">
      <c r="A768" s="16"/>
      <c r="B768" s="34"/>
      <c r="C768" s="35"/>
      <c r="D768" s="35"/>
      <c r="E768" s="36"/>
      <c r="F768" s="16"/>
      <c r="G768" s="16"/>
      <c r="H768" s="16"/>
      <c r="I768" s="16"/>
      <c r="J768" s="16"/>
      <c r="K768" s="41"/>
      <c r="L768" s="41"/>
      <c r="M768" s="38">
        <v>0</v>
      </c>
      <c r="N768" s="38">
        <v>0</v>
      </c>
      <c r="O768" s="31"/>
    </row>
    <row r="769" spans="1:15" s="32" customFormat="1" ht="38.25" x14ac:dyDescent="0.25">
      <c r="A769" s="37">
        <v>1542</v>
      </c>
      <c r="B769" s="34" t="s">
        <v>2123</v>
      </c>
      <c r="C769" s="35">
        <v>4003347</v>
      </c>
      <c r="D769" s="36" t="s">
        <v>2124</v>
      </c>
      <c r="E769" s="36">
        <v>1542</v>
      </c>
      <c r="F769" s="16" t="s">
        <v>1111</v>
      </c>
      <c r="G769" s="16">
        <v>3232</v>
      </c>
      <c r="H769" s="16" t="s">
        <v>2110</v>
      </c>
      <c r="I769" s="16"/>
      <c r="J769" s="16" t="s">
        <v>2111</v>
      </c>
      <c r="K769" s="37">
        <v>25</v>
      </c>
      <c r="L769" s="37">
        <v>15</v>
      </c>
      <c r="M769" s="38">
        <v>197397222.31749359</v>
      </c>
      <c r="N769" s="38">
        <f>M769*0.4</f>
        <v>78958888.926997438</v>
      </c>
      <c r="O769" s="31">
        <v>225966900</v>
      </c>
    </row>
    <row r="770" spans="1:15" x14ac:dyDescent="0.2">
      <c r="A770" s="16"/>
      <c r="B770" s="34"/>
      <c r="C770" s="35"/>
      <c r="D770" s="35"/>
      <c r="E770" s="36"/>
      <c r="F770" s="16"/>
      <c r="G770" s="16"/>
      <c r="H770" s="16"/>
      <c r="I770" s="16"/>
      <c r="J770" s="16"/>
      <c r="K770" s="41"/>
      <c r="L770" s="41"/>
      <c r="M770" s="30">
        <v>0</v>
      </c>
      <c r="N770" s="30">
        <v>0</v>
      </c>
      <c r="O770" s="31"/>
    </row>
    <row r="771" spans="1:15" s="32" customFormat="1" ht="38.25" x14ac:dyDescent="0.25">
      <c r="A771" s="37">
        <v>1613</v>
      </c>
      <c r="B771" s="34" t="s">
        <v>2125</v>
      </c>
      <c r="C771" s="35"/>
      <c r="D771" s="36"/>
      <c r="E771" s="36"/>
      <c r="F771" s="16"/>
      <c r="G771" s="16"/>
      <c r="H771" s="16"/>
      <c r="I771" s="16"/>
      <c r="J771" s="16"/>
      <c r="K771" s="37">
        <v>30</v>
      </c>
      <c r="L771" s="37">
        <v>13</v>
      </c>
      <c r="M771" s="38">
        <f>SUM(M772:M780)</f>
        <v>96578041.36271596</v>
      </c>
      <c r="N771" s="38">
        <f>SUM(N772:N780)</f>
        <v>19291680</v>
      </c>
      <c r="O771" s="39">
        <v>150129184.00233841</v>
      </c>
    </row>
    <row r="772" spans="1:15" s="32" customFormat="1" ht="30.75" customHeight="1" x14ac:dyDescent="0.25">
      <c r="A772" s="37"/>
      <c r="B772" s="40" t="s">
        <v>19</v>
      </c>
      <c r="C772" s="35" t="s">
        <v>2126</v>
      </c>
      <c r="D772" s="36" t="s">
        <v>2127</v>
      </c>
      <c r="E772" s="36">
        <v>1613</v>
      </c>
      <c r="F772" s="16" t="s">
        <v>2128</v>
      </c>
      <c r="G772" s="16"/>
      <c r="H772" s="16" t="s">
        <v>58</v>
      </c>
      <c r="I772" s="16"/>
      <c r="J772" s="16"/>
      <c r="K772" s="41"/>
      <c r="L772" s="41"/>
      <c r="M772" s="30">
        <v>33167286.599056166</v>
      </c>
      <c r="N772" s="30">
        <v>8568000</v>
      </c>
      <c r="O772" s="31">
        <v>40795762.51683908</v>
      </c>
    </row>
    <row r="773" spans="1:15" s="32" customFormat="1" ht="25.5" x14ac:dyDescent="0.25">
      <c r="A773" s="37"/>
      <c r="B773" s="40" t="s">
        <v>2129</v>
      </c>
      <c r="C773" s="35">
        <v>0</v>
      </c>
      <c r="D773" s="36">
        <v>0</v>
      </c>
      <c r="E773" s="36">
        <v>0</v>
      </c>
      <c r="F773" s="16" t="s">
        <v>2130</v>
      </c>
      <c r="G773" s="16" t="s">
        <v>2131</v>
      </c>
      <c r="H773" s="16" t="s">
        <v>2132</v>
      </c>
      <c r="I773" s="16"/>
      <c r="J773" s="28" t="s">
        <v>2133</v>
      </c>
      <c r="K773" s="41"/>
      <c r="L773" s="41"/>
      <c r="M773" s="30">
        <v>6718410.8820713554</v>
      </c>
      <c r="N773" s="30">
        <v>2087799.9999999995</v>
      </c>
      <c r="O773" s="31">
        <v>7608384</v>
      </c>
    </row>
    <row r="774" spans="1:15" s="32" customFormat="1" ht="25.5" x14ac:dyDescent="0.25">
      <c r="A774" s="37"/>
      <c r="B774" s="40" t="s">
        <v>2134</v>
      </c>
      <c r="C774" s="35">
        <v>4002861</v>
      </c>
      <c r="D774" s="36" t="s">
        <v>2135</v>
      </c>
      <c r="E774" s="36">
        <v>1387</v>
      </c>
      <c r="F774" s="16" t="s">
        <v>2130</v>
      </c>
      <c r="G774" s="16" t="s">
        <v>2131</v>
      </c>
      <c r="H774" s="16" t="s">
        <v>2132</v>
      </c>
      <c r="I774" s="16"/>
      <c r="J774" s="28" t="s">
        <v>2133</v>
      </c>
      <c r="K774" s="41"/>
      <c r="L774" s="41"/>
      <c r="M774" s="30">
        <v>6718410.8820713554</v>
      </c>
      <c r="N774" s="30">
        <v>835120</v>
      </c>
      <c r="O774" s="31">
        <v>7608384</v>
      </c>
    </row>
    <row r="775" spans="1:15" s="32" customFormat="1" ht="25.5" x14ac:dyDescent="0.25">
      <c r="A775" s="24"/>
      <c r="B775" s="25" t="s">
        <v>2136</v>
      </c>
      <c r="C775" s="26">
        <v>4003200</v>
      </c>
      <c r="D775" s="24" t="s">
        <v>2137</v>
      </c>
      <c r="E775" s="27">
        <v>1388</v>
      </c>
      <c r="F775" s="28" t="s">
        <v>2138</v>
      </c>
      <c r="G775" s="28" t="s">
        <v>2139</v>
      </c>
      <c r="H775" s="28" t="s">
        <v>2132</v>
      </c>
      <c r="I775" s="28"/>
      <c r="J775" s="28" t="s">
        <v>2140</v>
      </c>
      <c r="K775" s="29"/>
      <c r="L775" s="29"/>
      <c r="M775" s="30">
        <v>9939566.7844343334</v>
      </c>
      <c r="N775" s="30">
        <v>3575000</v>
      </c>
      <c r="O775" s="31">
        <v>12225667.144854231</v>
      </c>
    </row>
    <row r="776" spans="1:15" s="32" customFormat="1" ht="25.5" x14ac:dyDescent="0.25">
      <c r="A776" s="24"/>
      <c r="B776" s="25" t="s">
        <v>2141</v>
      </c>
      <c r="C776" s="26">
        <v>4000686</v>
      </c>
      <c r="D776" s="27" t="s">
        <v>2142</v>
      </c>
      <c r="E776" s="27">
        <v>1389</v>
      </c>
      <c r="F776" s="28" t="s">
        <v>2143</v>
      </c>
      <c r="G776" s="28" t="s">
        <v>2144</v>
      </c>
      <c r="H776" s="28" t="s">
        <v>58</v>
      </c>
      <c r="I776" s="28"/>
      <c r="J776" s="28" t="s">
        <v>2145</v>
      </c>
      <c r="K776" s="29"/>
      <c r="L776" s="29"/>
      <c r="M776" s="30">
        <v>9939566.7844343334</v>
      </c>
      <c r="N776" s="30">
        <v>794000</v>
      </c>
      <c r="O776" s="31">
        <v>12225667.144854231</v>
      </c>
    </row>
    <row r="777" spans="1:15" s="32" customFormat="1" ht="25.5" x14ac:dyDescent="0.25">
      <c r="A777" s="24"/>
      <c r="B777" s="25" t="s">
        <v>2146</v>
      </c>
      <c r="C777" s="26">
        <v>4000688</v>
      </c>
      <c r="D777" s="27" t="s">
        <v>2147</v>
      </c>
      <c r="E777" s="27">
        <v>1391</v>
      </c>
      <c r="F777" s="28" t="s">
        <v>2148</v>
      </c>
      <c r="G777" s="28" t="s">
        <v>2149</v>
      </c>
      <c r="H777" s="28" t="s">
        <v>2132</v>
      </c>
      <c r="I777" s="28"/>
      <c r="J777" s="28" t="s">
        <v>2150</v>
      </c>
      <c r="K777" s="29"/>
      <c r="L777" s="29"/>
      <c r="M777" s="30">
        <v>9939566.7844343334</v>
      </c>
      <c r="N777" s="30">
        <v>926400</v>
      </c>
      <c r="O777" s="31">
        <v>12225667.144854231</v>
      </c>
    </row>
    <row r="778" spans="1:15" s="32" customFormat="1" ht="25.5" x14ac:dyDescent="0.25">
      <c r="A778" s="24"/>
      <c r="B778" s="25" t="s">
        <v>2151</v>
      </c>
      <c r="C778" s="26">
        <v>4002862</v>
      </c>
      <c r="D778" s="27" t="s">
        <v>2152</v>
      </c>
      <c r="E778" s="27">
        <v>1392</v>
      </c>
      <c r="F778" s="28" t="s">
        <v>2153</v>
      </c>
      <c r="G778" s="28" t="s">
        <v>2154</v>
      </c>
      <c r="H778" s="28" t="s">
        <v>2132</v>
      </c>
      <c r="I778" s="28"/>
      <c r="J778" s="28" t="s">
        <v>2133</v>
      </c>
      <c r="K778" s="29"/>
      <c r="L778" s="29"/>
      <c r="M778" s="30">
        <v>6718410.8820713554</v>
      </c>
      <c r="N778" s="30">
        <v>835120</v>
      </c>
      <c r="O778" s="31">
        <v>7524620.1879199184</v>
      </c>
    </row>
    <row r="779" spans="1:15" x14ac:dyDescent="0.2">
      <c r="A779" s="28"/>
      <c r="B779" s="25" t="s">
        <v>2155</v>
      </c>
      <c r="C779" s="26">
        <v>4002863</v>
      </c>
      <c r="D779" s="26" t="s">
        <v>2156</v>
      </c>
      <c r="E779" s="27">
        <v>1393</v>
      </c>
      <c r="F779" s="28"/>
      <c r="G779" s="28" t="s">
        <v>2154</v>
      </c>
      <c r="H779" s="28" t="s">
        <v>2132</v>
      </c>
      <c r="I779" s="28"/>
      <c r="J779" s="28" t="s">
        <v>2133</v>
      </c>
      <c r="K779" s="29"/>
      <c r="L779" s="29"/>
      <c r="M779" s="30">
        <v>6718410.8820713554</v>
      </c>
      <c r="N779" s="30">
        <v>835120</v>
      </c>
      <c r="O779" s="31">
        <v>7524620.1879199184</v>
      </c>
    </row>
    <row r="780" spans="1:15" x14ac:dyDescent="0.2">
      <c r="A780" s="28"/>
      <c r="B780" s="25" t="s">
        <v>2157</v>
      </c>
      <c r="C780" s="26">
        <v>4002864</v>
      </c>
      <c r="D780" s="26" t="s">
        <v>2158</v>
      </c>
      <c r="E780" s="27">
        <v>1394</v>
      </c>
      <c r="F780" s="28">
        <v>1221007450</v>
      </c>
      <c r="G780" s="28">
        <v>32873582</v>
      </c>
      <c r="H780" s="28" t="s">
        <v>58</v>
      </c>
      <c r="I780" s="28"/>
      <c r="J780" s="28" t="s">
        <v>2133</v>
      </c>
      <c r="K780" s="29"/>
      <c r="L780" s="29"/>
      <c r="M780" s="30">
        <v>6718410.8820713554</v>
      </c>
      <c r="N780" s="30">
        <v>835120</v>
      </c>
      <c r="O780" s="31">
        <v>7524620.1879199184</v>
      </c>
    </row>
    <row r="781" spans="1:15" x14ac:dyDescent="0.2">
      <c r="A781" s="28"/>
      <c r="B781" s="25"/>
      <c r="C781" s="26"/>
      <c r="D781" s="26"/>
      <c r="E781" s="27"/>
      <c r="F781" s="28"/>
      <c r="G781" s="28"/>
      <c r="H781" s="28"/>
      <c r="I781" s="28"/>
      <c r="J781" s="28"/>
      <c r="K781" s="29"/>
      <c r="L781" s="29"/>
      <c r="M781" s="30">
        <v>0</v>
      </c>
      <c r="N781" s="30">
        <v>0</v>
      </c>
      <c r="O781" s="31"/>
    </row>
    <row r="782" spans="1:15" x14ac:dyDescent="0.2">
      <c r="A782" s="16"/>
      <c r="B782" s="34" t="s">
        <v>2159</v>
      </c>
      <c r="C782" s="35"/>
      <c r="D782" s="35"/>
      <c r="E782" s="36"/>
      <c r="F782" s="16"/>
      <c r="G782" s="16"/>
      <c r="H782" s="16"/>
      <c r="I782" s="16"/>
      <c r="J782" s="16"/>
      <c r="K782" s="41"/>
      <c r="L782" s="41"/>
      <c r="M782" s="38">
        <v>525167475.78984827</v>
      </c>
      <c r="N782" s="38">
        <v>105000000</v>
      </c>
      <c r="O782" s="31">
        <v>603942597.15832543</v>
      </c>
    </row>
    <row r="783" spans="1:15" s="32" customFormat="1" ht="12.75" x14ac:dyDescent="0.25">
      <c r="A783" s="37"/>
      <c r="B783" s="40" t="s">
        <v>2160</v>
      </c>
      <c r="C783" s="35">
        <v>4004180</v>
      </c>
      <c r="D783" s="36" t="s">
        <v>2161</v>
      </c>
      <c r="E783" s="36"/>
      <c r="F783" s="99" t="s">
        <v>2162</v>
      </c>
      <c r="G783" s="99"/>
      <c r="H783" s="16" t="s">
        <v>524</v>
      </c>
      <c r="I783" s="16"/>
      <c r="J783" s="16" t="s">
        <v>2163</v>
      </c>
      <c r="K783" s="37">
        <v>15</v>
      </c>
      <c r="L783" s="37">
        <v>13</v>
      </c>
      <c r="M783" s="38">
        <v>22007156.974465597</v>
      </c>
      <c r="N783" s="38">
        <v>18782730.6875</v>
      </c>
      <c r="O783" s="31">
        <v>43263556.399999999</v>
      </c>
    </row>
    <row r="784" spans="1:15" s="32" customFormat="1" ht="12.75" x14ac:dyDescent="0.25">
      <c r="A784" s="37"/>
      <c r="B784" s="40" t="s">
        <v>2164</v>
      </c>
      <c r="C784" s="35">
        <v>4004181</v>
      </c>
      <c r="D784" s="36" t="s">
        <v>533</v>
      </c>
      <c r="E784" s="36"/>
      <c r="F784" s="99" t="s">
        <v>2165</v>
      </c>
      <c r="G784" s="99"/>
      <c r="H784" s="16" t="s">
        <v>524</v>
      </c>
      <c r="I784" s="16"/>
      <c r="J784" s="16" t="s">
        <v>2163</v>
      </c>
      <c r="K784" s="37">
        <v>15</v>
      </c>
      <c r="L784" s="37">
        <v>13</v>
      </c>
      <c r="M784" s="38">
        <v>22007156.974465597</v>
      </c>
      <c r="N784" s="38">
        <v>14771268.004000001</v>
      </c>
      <c r="O784" s="31">
        <v>43263556.399999999</v>
      </c>
    </row>
    <row r="785" spans="1:15" x14ac:dyDescent="0.2">
      <c r="A785" s="16"/>
      <c r="B785" s="40" t="s">
        <v>2166</v>
      </c>
      <c r="C785" s="35"/>
      <c r="D785" s="35" t="s">
        <v>2167</v>
      </c>
      <c r="E785" s="36"/>
      <c r="F785" s="99" t="s">
        <v>2168</v>
      </c>
      <c r="G785" s="99"/>
      <c r="H785" s="16" t="s">
        <v>524</v>
      </c>
      <c r="I785" s="16"/>
      <c r="J785" s="16" t="s">
        <v>2163</v>
      </c>
      <c r="K785" s="37">
        <v>15</v>
      </c>
      <c r="L785" s="37">
        <v>13</v>
      </c>
      <c r="M785" s="38">
        <v>22007156.974465597</v>
      </c>
      <c r="N785" s="38">
        <v>14771268.004000001</v>
      </c>
      <c r="O785" s="31">
        <v>43263556.399999999</v>
      </c>
    </row>
    <row r="786" spans="1:15" x14ac:dyDescent="0.2">
      <c r="A786" s="16"/>
      <c r="B786" s="40" t="s">
        <v>2169</v>
      </c>
      <c r="C786" s="35">
        <v>4004123</v>
      </c>
      <c r="D786" s="35" t="s">
        <v>2170</v>
      </c>
      <c r="E786" s="36"/>
      <c r="F786" s="99" t="s">
        <v>2168</v>
      </c>
      <c r="G786" s="99"/>
      <c r="H786" s="16" t="s">
        <v>524</v>
      </c>
      <c r="I786" s="16"/>
      <c r="J786" s="16" t="s">
        <v>2163</v>
      </c>
      <c r="K786" s="37">
        <v>15</v>
      </c>
      <c r="L786" s="37">
        <v>13</v>
      </c>
      <c r="M786" s="38">
        <v>22007156.974465597</v>
      </c>
      <c r="N786" s="38">
        <v>14771268.004000001</v>
      </c>
      <c r="O786" s="31">
        <v>43263556.399999999</v>
      </c>
    </row>
    <row r="787" spans="1:15" x14ac:dyDescent="0.2">
      <c r="A787" s="16"/>
      <c r="B787" s="40" t="s">
        <v>2171</v>
      </c>
      <c r="C787" s="35">
        <v>4004192</v>
      </c>
      <c r="D787" s="35" t="s">
        <v>2172</v>
      </c>
      <c r="E787" s="36"/>
      <c r="F787" s="99" t="s">
        <v>2173</v>
      </c>
      <c r="G787" s="99"/>
      <c r="H787" s="16" t="s">
        <v>524</v>
      </c>
      <c r="I787" s="16"/>
      <c r="J787" s="16" t="s">
        <v>1711</v>
      </c>
      <c r="K787" s="37">
        <v>15</v>
      </c>
      <c r="L787" s="37">
        <v>10</v>
      </c>
      <c r="M787" s="38">
        <v>23950902.202028316</v>
      </c>
      <c r="N787" s="38">
        <v>9331220.0800000019</v>
      </c>
      <c r="O787" s="31">
        <v>51103107.519999996</v>
      </c>
    </row>
    <row r="788" spans="1:15" s="32" customFormat="1" ht="12.75" x14ac:dyDescent="0.25">
      <c r="A788" s="37"/>
      <c r="B788" s="40" t="s">
        <v>2174</v>
      </c>
      <c r="C788" s="35">
        <v>4004221</v>
      </c>
      <c r="D788" s="36" t="s">
        <v>2175</v>
      </c>
      <c r="E788" s="36"/>
      <c r="F788" s="99" t="s">
        <v>2176</v>
      </c>
      <c r="G788" s="99"/>
      <c r="H788" s="16" t="s">
        <v>524</v>
      </c>
      <c r="I788" s="16"/>
      <c r="J788" s="16" t="s">
        <v>2177</v>
      </c>
      <c r="K788" s="37">
        <v>15</v>
      </c>
      <c r="L788" s="37">
        <v>11</v>
      </c>
      <c r="M788" s="38">
        <v>33730232.968594514</v>
      </c>
      <c r="N788" s="38">
        <v>21017717.169500001</v>
      </c>
      <c r="O788" s="31">
        <v>57502448.919999994</v>
      </c>
    </row>
    <row r="789" spans="1:15" s="32" customFormat="1" ht="12.75" x14ac:dyDescent="0.25">
      <c r="A789" s="37"/>
      <c r="B789" s="40" t="s">
        <v>2178</v>
      </c>
      <c r="C789" s="35">
        <v>4004222</v>
      </c>
      <c r="D789" s="37" t="s">
        <v>2179</v>
      </c>
      <c r="E789" s="36"/>
      <c r="F789" s="99" t="s">
        <v>2176</v>
      </c>
      <c r="G789" s="99"/>
      <c r="H789" s="16" t="s">
        <v>524</v>
      </c>
      <c r="I789" s="16"/>
      <c r="J789" s="16" t="s">
        <v>2177</v>
      </c>
      <c r="K789" s="37">
        <v>15</v>
      </c>
      <c r="L789" s="37">
        <v>11</v>
      </c>
      <c r="M789" s="38">
        <v>33730232.968594514</v>
      </c>
      <c r="N789" s="38">
        <v>21017717.169500001</v>
      </c>
      <c r="O789" s="31">
        <v>57502448.919999994</v>
      </c>
    </row>
    <row r="790" spans="1:15" s="32" customFormat="1" ht="12.75" x14ac:dyDescent="0.25">
      <c r="A790" s="37"/>
      <c r="B790" s="40" t="s">
        <v>2180</v>
      </c>
      <c r="C790" s="35">
        <v>4004223</v>
      </c>
      <c r="D790" s="36" t="s">
        <v>2181</v>
      </c>
      <c r="E790" s="55"/>
      <c r="F790" s="99" t="s">
        <v>2176</v>
      </c>
      <c r="G790" s="99"/>
      <c r="H790" s="16" t="s">
        <v>524</v>
      </c>
      <c r="I790" s="16"/>
      <c r="J790" s="16" t="s">
        <v>2177</v>
      </c>
      <c r="K790" s="37">
        <v>15</v>
      </c>
      <c r="L790" s="37">
        <v>11</v>
      </c>
      <c r="M790" s="38">
        <v>33730232.968594514</v>
      </c>
      <c r="N790" s="38">
        <v>21017717.169500001</v>
      </c>
      <c r="O790" s="31">
        <v>57502448.919999994</v>
      </c>
    </row>
    <row r="791" spans="1:15" s="32" customFormat="1" ht="12.75" x14ac:dyDescent="0.25">
      <c r="A791" s="37"/>
      <c r="B791" s="40" t="s">
        <v>2182</v>
      </c>
      <c r="C791" s="35">
        <v>4004224</v>
      </c>
      <c r="D791" s="36" t="s">
        <v>2183</v>
      </c>
      <c r="E791" s="36"/>
      <c r="F791" s="99" t="s">
        <v>2176</v>
      </c>
      <c r="G791" s="99"/>
      <c r="H791" s="16" t="s">
        <v>524</v>
      </c>
      <c r="I791" s="16"/>
      <c r="J791" s="16" t="s">
        <v>2177</v>
      </c>
      <c r="K791" s="37">
        <v>15</v>
      </c>
      <c r="L791" s="37">
        <v>11</v>
      </c>
      <c r="M791" s="38">
        <v>33730232.968594514</v>
      </c>
      <c r="N791" s="38">
        <v>21017717.169500001</v>
      </c>
      <c r="O791" s="31">
        <v>57502448.919999994</v>
      </c>
    </row>
    <row r="792" spans="1:15" s="32" customFormat="1" ht="12.75" x14ac:dyDescent="0.25">
      <c r="A792" s="37"/>
      <c r="B792" s="40" t="s">
        <v>2184</v>
      </c>
      <c r="C792" s="35">
        <v>4003917</v>
      </c>
      <c r="D792" s="36" t="s">
        <v>2185</v>
      </c>
      <c r="E792" s="36"/>
      <c r="F792" s="99" t="s">
        <v>2186</v>
      </c>
      <c r="G792" s="99"/>
      <c r="H792" s="16" t="s">
        <v>524</v>
      </c>
      <c r="I792" s="16"/>
      <c r="J792" s="16" t="s">
        <v>2187</v>
      </c>
      <c r="K792" s="37">
        <v>15</v>
      </c>
      <c r="L792" s="37">
        <v>10</v>
      </c>
      <c r="M792" s="38">
        <v>22415511.757537559</v>
      </c>
      <c r="N792" s="38">
        <v>13786478.8785</v>
      </c>
      <c r="O792" s="31">
        <v>35361014</v>
      </c>
    </row>
    <row r="793" spans="1:15" s="32" customFormat="1" ht="25.5" x14ac:dyDescent="0.25">
      <c r="A793" s="37"/>
      <c r="B793" s="40" t="s">
        <v>2188</v>
      </c>
      <c r="C793" s="35">
        <v>4003798</v>
      </c>
      <c r="D793" s="36" t="s">
        <v>2189</v>
      </c>
      <c r="E793" s="36"/>
      <c r="F793" s="99" t="s">
        <v>2190</v>
      </c>
      <c r="G793" s="99"/>
      <c r="H793" s="16" t="s">
        <v>524</v>
      </c>
      <c r="I793" s="16"/>
      <c r="J793" s="16" t="s">
        <v>2177</v>
      </c>
      <c r="K793" s="37">
        <v>15</v>
      </c>
      <c r="L793" s="37">
        <v>11</v>
      </c>
      <c r="M793" s="38">
        <v>30809766.757097322</v>
      </c>
      <c r="N793" s="38">
        <v>20302818.219999999</v>
      </c>
      <c r="O793" s="31">
        <v>57502448.919999994</v>
      </c>
    </row>
    <row r="794" spans="1:15" s="32" customFormat="1" ht="12.75" x14ac:dyDescent="0.25">
      <c r="A794" s="37"/>
      <c r="B794" s="40" t="s">
        <v>2191</v>
      </c>
      <c r="C794" s="35"/>
      <c r="D794" s="36" t="s">
        <v>2192</v>
      </c>
      <c r="E794" s="36"/>
      <c r="F794" s="99" t="s">
        <v>2193</v>
      </c>
      <c r="G794" s="99"/>
      <c r="H794" s="16" t="s">
        <v>524</v>
      </c>
      <c r="I794" s="16"/>
      <c r="J794" s="16" t="s">
        <v>2194</v>
      </c>
      <c r="K794" s="37">
        <v>15</v>
      </c>
      <c r="L794" s="37">
        <v>10</v>
      </c>
      <c r="M794" s="38">
        <v>109324801.06407575</v>
      </c>
      <c r="N794" s="38">
        <v>53993940</v>
      </c>
      <c r="O794" s="31">
        <v>107978506.88</v>
      </c>
    </row>
    <row r="795" spans="1:15" s="32" customFormat="1" ht="12.75" x14ac:dyDescent="0.25">
      <c r="A795" s="37"/>
      <c r="B795" s="40" t="s">
        <v>2191</v>
      </c>
      <c r="C795" s="35">
        <v>4004252</v>
      </c>
      <c r="D795" s="37" t="s">
        <v>2195</v>
      </c>
      <c r="E795" s="36"/>
      <c r="F795" s="99" t="s">
        <v>2193</v>
      </c>
      <c r="G795" s="99"/>
      <c r="H795" s="16" t="s">
        <v>524</v>
      </c>
      <c r="I795" s="16"/>
      <c r="J795" s="16" t="s">
        <v>2194</v>
      </c>
      <c r="K795" s="37">
        <v>15</v>
      </c>
      <c r="L795" s="37">
        <v>10</v>
      </c>
      <c r="M795" s="38">
        <v>109324801.06407575</v>
      </c>
      <c r="N795" s="38">
        <v>46379584</v>
      </c>
      <c r="O795" s="31">
        <v>107978506.88</v>
      </c>
    </row>
    <row r="796" spans="1:15" s="32" customFormat="1" ht="12.75" x14ac:dyDescent="0.25">
      <c r="A796" s="37"/>
      <c r="B796" s="40" t="s">
        <v>2196</v>
      </c>
      <c r="C796" s="35">
        <v>4003751</v>
      </c>
      <c r="D796" s="36" t="s">
        <v>2197</v>
      </c>
      <c r="E796" s="36"/>
      <c r="F796" s="99" t="s">
        <v>2198</v>
      </c>
      <c r="G796" s="99"/>
      <c r="H796" s="16" t="s">
        <v>524</v>
      </c>
      <c r="I796" s="16"/>
      <c r="J796" s="16" t="s">
        <v>2199</v>
      </c>
      <c r="K796" s="37">
        <v>25</v>
      </c>
      <c r="L796" s="37">
        <v>18</v>
      </c>
      <c r="M796" s="38">
        <v>137115649.16474882</v>
      </c>
      <c r="N796" s="38">
        <v>77273175.807999998</v>
      </c>
      <c r="O796" s="31">
        <v>107978506.88</v>
      </c>
    </row>
    <row r="797" spans="1:15" s="32" customFormat="1" ht="27.75" customHeight="1" x14ac:dyDescent="0.25">
      <c r="A797" s="37"/>
      <c r="B797" s="34" t="s">
        <v>2200</v>
      </c>
      <c r="C797" s="56" t="s">
        <v>2201</v>
      </c>
      <c r="D797" s="57" t="s">
        <v>2202</v>
      </c>
      <c r="E797" s="36"/>
      <c r="F797" s="16" t="s">
        <v>2203</v>
      </c>
      <c r="G797" s="16" t="s">
        <v>2204</v>
      </c>
      <c r="H797" s="16" t="s">
        <v>1477</v>
      </c>
      <c r="I797" s="16"/>
      <c r="J797" s="16"/>
      <c r="K797" s="37">
        <v>20</v>
      </c>
      <c r="L797" s="37">
        <v>17</v>
      </c>
      <c r="M797" s="38">
        <v>418187736.53389722</v>
      </c>
      <c r="N797" s="38">
        <v>272905897.0176</v>
      </c>
      <c r="O797" s="31">
        <v>468370264.91796494</v>
      </c>
    </row>
    <row r="798" spans="1:15" s="32" customFormat="1" ht="12.75" x14ac:dyDescent="0.25">
      <c r="A798" s="37"/>
      <c r="B798" s="40" t="s">
        <v>2205</v>
      </c>
      <c r="C798" s="35"/>
      <c r="D798" s="36"/>
      <c r="E798" s="36"/>
      <c r="F798" s="16"/>
      <c r="G798" s="16">
        <v>2015</v>
      </c>
      <c r="H798" s="16"/>
      <c r="I798" s="16"/>
      <c r="J798" s="16"/>
      <c r="K798" s="37"/>
      <c r="L798" s="37"/>
      <c r="M798" s="38">
        <v>65324140.677291177</v>
      </c>
      <c r="N798" s="38">
        <v>50115000</v>
      </c>
      <c r="O798" s="31">
        <v>73163037.558566123</v>
      </c>
    </row>
    <row r="799" spans="1:15" s="32" customFormat="1" ht="24.75" customHeight="1" x14ac:dyDescent="0.25">
      <c r="A799" s="37"/>
      <c r="B799" s="34" t="s">
        <v>2206</v>
      </c>
      <c r="C799" s="56" t="s">
        <v>2207</v>
      </c>
      <c r="D799" s="57" t="s">
        <v>2208</v>
      </c>
      <c r="E799" s="57"/>
      <c r="F799" s="58"/>
      <c r="G799" s="58"/>
      <c r="H799" s="58"/>
      <c r="I799" s="58"/>
      <c r="J799" s="58"/>
      <c r="K799" s="59">
        <v>10</v>
      </c>
      <c r="L799" s="37"/>
      <c r="M799" s="38">
        <v>209000000</v>
      </c>
      <c r="N799" s="38">
        <v>209000000</v>
      </c>
      <c r="O799" s="31">
        <v>217360000</v>
      </c>
    </row>
    <row r="800" spans="1:15" s="32" customFormat="1" ht="28.5" customHeight="1" x14ac:dyDescent="0.25">
      <c r="A800" s="37"/>
      <c r="B800" s="34" t="s">
        <v>2209</v>
      </c>
      <c r="C800" s="56" t="s">
        <v>2210</v>
      </c>
      <c r="D800" s="56" t="s">
        <v>2211</v>
      </c>
      <c r="E800" s="57"/>
      <c r="F800" s="58"/>
      <c r="G800" s="58"/>
      <c r="H800" s="58" t="s">
        <v>2212</v>
      </c>
      <c r="I800" s="58"/>
      <c r="J800" s="58"/>
      <c r="K800" s="59">
        <v>10</v>
      </c>
      <c r="L800" s="37"/>
      <c r="M800" s="38">
        <v>234000000</v>
      </c>
      <c r="N800" s="38">
        <v>234000000</v>
      </c>
      <c r="O800" s="31">
        <v>243360000</v>
      </c>
    </row>
    <row r="801" spans="1:243" s="32" customFormat="1" ht="28.5" customHeight="1" x14ac:dyDescent="0.25">
      <c r="A801" s="37"/>
      <c r="B801" s="34" t="s">
        <v>2213</v>
      </c>
      <c r="C801" s="56" t="s">
        <v>2214</v>
      </c>
      <c r="D801" s="57" t="s">
        <v>2215</v>
      </c>
      <c r="E801" s="57"/>
      <c r="F801" s="58"/>
      <c r="G801" s="58" t="s">
        <v>2216</v>
      </c>
      <c r="H801" s="58" t="s">
        <v>2217</v>
      </c>
      <c r="I801" s="58"/>
      <c r="J801" s="58" t="s">
        <v>2218</v>
      </c>
      <c r="K801" s="59">
        <v>10</v>
      </c>
      <c r="L801" s="37"/>
      <c r="M801" s="38">
        <v>217000000</v>
      </c>
      <c r="N801" s="38">
        <v>217000000</v>
      </c>
      <c r="O801" s="31">
        <v>223370050</v>
      </c>
    </row>
    <row r="802" spans="1:243" s="32" customFormat="1" ht="20.25" customHeight="1" x14ac:dyDescent="0.25">
      <c r="A802" s="37"/>
      <c r="B802" s="34" t="s">
        <v>2219</v>
      </c>
      <c r="C802" s="56" t="s">
        <v>2220</v>
      </c>
      <c r="D802" s="57" t="s">
        <v>2221</v>
      </c>
      <c r="E802" s="57"/>
      <c r="F802" s="58"/>
      <c r="G802" s="58"/>
      <c r="H802" s="58"/>
      <c r="I802" s="58"/>
      <c r="J802" s="58" t="s">
        <v>2222</v>
      </c>
      <c r="K802" s="59">
        <v>10</v>
      </c>
      <c r="L802" s="37"/>
      <c r="M802" s="38">
        <v>81200000</v>
      </c>
      <c r="N802" s="38">
        <v>81200000</v>
      </c>
      <c r="O802" s="31">
        <v>84448000</v>
      </c>
    </row>
    <row r="803" spans="1:243" s="32" customFormat="1" ht="37.5" customHeight="1" x14ac:dyDescent="0.25">
      <c r="A803" s="37"/>
      <c r="B803" s="34" t="s">
        <v>2223</v>
      </c>
      <c r="C803" s="56" t="s">
        <v>2224</v>
      </c>
      <c r="D803" s="57" t="s">
        <v>2225</v>
      </c>
      <c r="E803" s="57"/>
      <c r="F803" s="58" t="s">
        <v>2226</v>
      </c>
      <c r="G803" s="58" t="s">
        <v>54</v>
      </c>
      <c r="H803" s="58" t="s">
        <v>54</v>
      </c>
      <c r="I803" s="58"/>
      <c r="J803" s="58" t="s">
        <v>2227</v>
      </c>
      <c r="K803" s="59">
        <v>15</v>
      </c>
      <c r="L803" s="37"/>
      <c r="M803" s="38">
        <v>440000000</v>
      </c>
      <c r="N803" s="38">
        <v>440000000</v>
      </c>
      <c r="O803" s="31">
        <v>457600000</v>
      </c>
    </row>
    <row r="804" spans="1:243" s="32" customFormat="1" ht="23.25" customHeight="1" x14ac:dyDescent="0.25">
      <c r="A804" s="37"/>
      <c r="B804" s="34" t="s">
        <v>2228</v>
      </c>
      <c r="C804" s="56" t="s">
        <v>2229</v>
      </c>
      <c r="D804" s="57" t="s">
        <v>2230</v>
      </c>
      <c r="E804" s="57"/>
      <c r="F804" s="58"/>
      <c r="G804" s="58" t="s">
        <v>2231</v>
      </c>
      <c r="H804" s="58" t="s">
        <v>2232</v>
      </c>
      <c r="I804" s="58"/>
      <c r="J804" s="58"/>
      <c r="K804" s="59">
        <v>6</v>
      </c>
      <c r="L804" s="37"/>
      <c r="M804" s="38">
        <v>170000000</v>
      </c>
      <c r="N804" s="38">
        <v>170000000</v>
      </c>
      <c r="O804" s="31">
        <v>176800000</v>
      </c>
    </row>
    <row r="805" spans="1:243" s="32" customFormat="1" ht="28.5" customHeight="1" x14ac:dyDescent="0.25">
      <c r="A805" s="60"/>
      <c r="B805" s="34" t="s">
        <v>2233</v>
      </c>
      <c r="C805" s="56" t="s">
        <v>2234</v>
      </c>
      <c r="D805" s="57" t="s">
        <v>2235</v>
      </c>
      <c r="E805" s="57"/>
      <c r="F805" s="58"/>
      <c r="G805" s="58"/>
      <c r="H805" s="58"/>
      <c r="I805" s="58"/>
      <c r="J805" s="58" t="s">
        <v>2236</v>
      </c>
      <c r="K805" s="61"/>
      <c r="L805" s="37"/>
      <c r="M805" s="30">
        <v>101316485</v>
      </c>
      <c r="N805" s="30">
        <v>101316485</v>
      </c>
      <c r="O805" s="31">
        <v>105369144.40000001</v>
      </c>
    </row>
    <row r="806" spans="1:243" s="32" customFormat="1" ht="12.75" x14ac:dyDescent="0.25">
      <c r="A806" s="62"/>
      <c r="B806" s="34"/>
      <c r="C806" s="56"/>
      <c r="D806" s="57"/>
      <c r="E806" s="57"/>
      <c r="F806" s="58"/>
      <c r="G806" s="58"/>
      <c r="H806" s="58"/>
      <c r="I806" s="58"/>
      <c r="J806" s="58"/>
      <c r="K806" s="61"/>
      <c r="L806" s="37"/>
      <c r="M806" s="30"/>
      <c r="N806" s="30"/>
      <c r="O806" s="31"/>
    </row>
    <row r="807" spans="1:243" s="32" customFormat="1" ht="27" customHeight="1" thickBot="1" x14ac:dyDescent="0.3">
      <c r="A807" s="62"/>
      <c r="B807" s="34" t="s">
        <v>2237</v>
      </c>
      <c r="C807" s="35" t="s">
        <v>2238</v>
      </c>
      <c r="D807" s="35" t="s">
        <v>2239</v>
      </c>
      <c r="E807" s="36"/>
      <c r="F807" s="16"/>
      <c r="G807" s="16" t="s">
        <v>2240</v>
      </c>
      <c r="H807" s="16" t="s">
        <v>1065</v>
      </c>
      <c r="I807" s="16"/>
      <c r="J807" s="16" t="s">
        <v>2241</v>
      </c>
      <c r="K807" s="41"/>
      <c r="L807" s="41"/>
      <c r="M807" s="30">
        <v>52749896</v>
      </c>
      <c r="N807" s="30">
        <f>M807*0.7</f>
        <v>36924927.199999996</v>
      </c>
      <c r="O807" s="31">
        <v>52749896</v>
      </c>
    </row>
    <row r="808" spans="1:243" s="6" customFormat="1" ht="22.5" customHeight="1" thickBot="1" x14ac:dyDescent="0.25">
      <c r="A808" s="63" t="s">
        <v>54</v>
      </c>
      <c r="IH808" s="8"/>
      <c r="II808" s="8"/>
    </row>
    <row r="809" spans="1:243" s="6" customFormat="1" ht="28.5" customHeight="1" x14ac:dyDescent="0.2">
      <c r="A809" s="64"/>
      <c r="IH809" s="8"/>
      <c r="II809" s="8"/>
    </row>
    <row r="810" spans="1:243" ht="24" customHeight="1" x14ac:dyDescent="0.2"/>
    <row r="811" spans="1:243" ht="27" customHeight="1" thickBot="1" x14ac:dyDescent="0.25"/>
    <row r="812" spans="1:243" ht="48" customHeight="1" thickBot="1" x14ac:dyDescent="0.25">
      <c r="B812" s="100" t="s">
        <v>2242</v>
      </c>
      <c r="C812" s="101"/>
      <c r="D812" s="101"/>
      <c r="E812" s="101"/>
      <c r="F812" s="101"/>
      <c r="G812" s="101"/>
      <c r="H812" s="101"/>
      <c r="I812" s="101"/>
      <c r="J812" s="101"/>
      <c r="K812" s="101"/>
      <c r="L812" s="101"/>
      <c r="M812" s="101"/>
      <c r="N812" s="101"/>
      <c r="O812" s="102"/>
    </row>
    <row r="813" spans="1:243" ht="48" customHeight="1" thickBot="1" x14ac:dyDescent="0.25">
      <c r="A813" s="10" t="s">
        <v>3</v>
      </c>
      <c r="B813" s="11" t="s">
        <v>4</v>
      </c>
      <c r="C813" s="12" t="s">
        <v>5</v>
      </c>
      <c r="D813" s="13" t="s">
        <v>6</v>
      </c>
      <c r="E813" s="14" t="s">
        <v>7</v>
      </c>
      <c r="F813" s="12" t="s">
        <v>8</v>
      </c>
      <c r="G813" s="12" t="s">
        <v>9</v>
      </c>
      <c r="H813" s="12" t="s">
        <v>10</v>
      </c>
      <c r="I813" s="12" t="s">
        <v>11</v>
      </c>
      <c r="J813" s="12" t="s">
        <v>12</v>
      </c>
      <c r="K813" s="12" t="s">
        <v>13</v>
      </c>
      <c r="L813" s="12" t="s">
        <v>14</v>
      </c>
      <c r="M813" s="12" t="s">
        <v>15</v>
      </c>
      <c r="N813" s="14" t="s">
        <v>16</v>
      </c>
      <c r="O813" s="15" t="s">
        <v>17</v>
      </c>
    </row>
    <row r="814" spans="1:243" ht="28.5" customHeight="1" x14ac:dyDescent="0.2">
      <c r="A814" s="65"/>
      <c r="B814" s="66" t="s">
        <v>2243</v>
      </c>
      <c r="C814" s="67" t="s">
        <v>2244</v>
      </c>
      <c r="D814" s="68" t="s">
        <v>2245</v>
      </c>
      <c r="E814" s="68" t="s">
        <v>54</v>
      </c>
      <c r="F814" s="69" t="s">
        <v>54</v>
      </c>
      <c r="G814" s="70" t="s">
        <v>2246</v>
      </c>
      <c r="H814" s="70" t="s">
        <v>2247</v>
      </c>
      <c r="I814" s="70"/>
      <c r="J814" s="70" t="s">
        <v>2248</v>
      </c>
      <c r="K814" s="71">
        <v>10</v>
      </c>
      <c r="L814" s="71">
        <v>9</v>
      </c>
      <c r="M814" s="69">
        <v>76151799</v>
      </c>
      <c r="N814" s="69">
        <v>76151799</v>
      </c>
      <c r="O814" s="72">
        <v>76151799</v>
      </c>
    </row>
    <row r="815" spans="1:243" ht="28.5" customHeight="1" x14ac:dyDescent="0.2">
      <c r="A815" s="73"/>
      <c r="B815" s="74" t="s">
        <v>2249</v>
      </c>
      <c r="C815" s="75" t="s">
        <v>2250</v>
      </c>
      <c r="D815" s="76" t="s">
        <v>2251</v>
      </c>
      <c r="E815" s="76" t="s">
        <v>54</v>
      </c>
      <c r="F815" s="77" t="s">
        <v>54</v>
      </c>
      <c r="G815" s="78" t="s">
        <v>2246</v>
      </c>
      <c r="H815" s="78" t="s">
        <v>2247</v>
      </c>
      <c r="I815" s="78"/>
      <c r="J815" s="78" t="s">
        <v>2248</v>
      </c>
      <c r="K815" s="79">
        <v>10</v>
      </c>
      <c r="L815" s="79">
        <v>9</v>
      </c>
      <c r="M815" s="77">
        <v>46108545</v>
      </c>
      <c r="N815" s="77">
        <v>46108545</v>
      </c>
      <c r="O815" s="80">
        <v>46108545</v>
      </c>
    </row>
    <row r="816" spans="1:243" ht="27.75" customHeight="1" thickBot="1" x14ac:dyDescent="0.3">
      <c r="A816" s="65"/>
      <c r="B816" s="81" t="s">
        <v>2252</v>
      </c>
      <c r="C816" s="82" t="s">
        <v>2253</v>
      </c>
      <c r="D816" s="83" t="s">
        <v>2254</v>
      </c>
      <c r="E816" s="27"/>
      <c r="F816" s="28"/>
      <c r="G816" s="28"/>
      <c r="H816" s="28" t="s">
        <v>2255</v>
      </c>
      <c r="I816" s="28">
        <v>100125659</v>
      </c>
      <c r="J816" s="28" t="s">
        <v>2256</v>
      </c>
      <c r="K816" s="29">
        <v>10</v>
      </c>
      <c r="L816" s="29">
        <v>9</v>
      </c>
      <c r="M816" s="84">
        <v>16700000</v>
      </c>
      <c r="N816" s="84">
        <v>15030000</v>
      </c>
      <c r="O816" s="84">
        <v>16700000</v>
      </c>
    </row>
    <row r="817" spans="1:15" ht="33.75" customHeight="1" thickBot="1" x14ac:dyDescent="0.3">
      <c r="A817" s="65"/>
      <c r="B817" s="85" t="s">
        <v>2257</v>
      </c>
      <c r="C817" s="82" t="s">
        <v>2258</v>
      </c>
      <c r="D817" s="86" t="s">
        <v>2259</v>
      </c>
      <c r="E817" s="87"/>
      <c r="F817" s="88"/>
      <c r="G817" s="88" t="s">
        <v>656</v>
      </c>
      <c r="H817" s="88" t="s">
        <v>474</v>
      </c>
      <c r="I817" s="88"/>
      <c r="J817" s="88" t="s">
        <v>2260</v>
      </c>
      <c r="K817" s="89">
        <v>10</v>
      </c>
      <c r="L817" s="89">
        <v>9</v>
      </c>
      <c r="M817" s="90">
        <v>13300000</v>
      </c>
      <c r="N817" s="84">
        <v>11970000</v>
      </c>
      <c r="O817" s="90">
        <v>13300000</v>
      </c>
    </row>
    <row r="818" spans="1:15" ht="33.75" customHeight="1" thickBot="1" x14ac:dyDescent="0.25">
      <c r="A818" s="64"/>
      <c r="B818" s="91"/>
      <c r="C818" s="92"/>
      <c r="D818" s="93"/>
      <c r="E818" s="94"/>
      <c r="F818" s="64"/>
      <c r="G818" s="64"/>
      <c r="H818" s="64"/>
      <c r="I818" s="64"/>
      <c r="J818" s="64"/>
      <c r="K818" s="95"/>
      <c r="L818" s="95"/>
      <c r="M818" s="96"/>
      <c r="N818" s="96"/>
      <c r="O818" s="97"/>
    </row>
    <row r="819" spans="1:15" ht="31.5" customHeight="1" thickBot="1" x14ac:dyDescent="0.25">
      <c r="A819" s="2"/>
      <c r="J819" s="103" t="s">
        <v>2261</v>
      </c>
      <c r="K819" s="104"/>
      <c r="L819" s="105"/>
      <c r="M819" s="98">
        <f>SUM(M7:M817)</f>
        <v>175121191119.50156</v>
      </c>
      <c r="N819" s="98">
        <f t="shared" ref="N819" si="0">SUM(N7:N817)</f>
        <v>50104456396.149864</v>
      </c>
      <c r="O819" s="98">
        <f>SUM(O7:O817)</f>
        <v>211027812575.10855</v>
      </c>
    </row>
  </sheetData>
  <sheetProtection selectLockedCells="1" selectUnlockedCells="1"/>
  <mergeCells count="18">
    <mergeCell ref="F786:G786"/>
    <mergeCell ref="B4:O4"/>
    <mergeCell ref="B764:C764"/>
    <mergeCell ref="F783:G783"/>
    <mergeCell ref="F784:G784"/>
    <mergeCell ref="F785:G785"/>
    <mergeCell ref="J819:L819"/>
    <mergeCell ref="F787:G787"/>
    <mergeCell ref="F788:G788"/>
    <mergeCell ref="F789:G789"/>
    <mergeCell ref="F790:G790"/>
    <mergeCell ref="F791:G791"/>
    <mergeCell ref="F792:G792"/>
    <mergeCell ref="F793:G793"/>
    <mergeCell ref="F794:G794"/>
    <mergeCell ref="F795:G795"/>
    <mergeCell ref="F796:G796"/>
    <mergeCell ref="B812:O812"/>
  </mergeCells>
  <printOptions horizontalCentered="1"/>
  <pageMargins left="0.51181102362204722" right="0.51181102362204722" top="0.55118110236220474" bottom="0.98425196850393704" header="1.3779527559055118" footer="0.51181102362204722"/>
  <pageSetup scale="80" firstPageNumber="0" orientation="landscape" horizontalDpi="300" verticalDpi="300" r:id="rId1"/>
  <headerFooter alignWithMargins="0">
    <oddHeader>&amp;C&amp;"Arial,Negrita"&amp;12AVALÚO N° M15-436 INGENIO PICHICHI S.A. 
EQUIPO DE FÁBRICA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EQUIPO FÁBRICA</vt:lpstr>
      <vt:lpstr>'EQUIPO FÁBRICA'!Excel_BuiltIn_Print_Titles</vt:lpstr>
      <vt:lpstr>'EQUIPO FÁBRICA'!Títulos_a_imprimir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Moreno Caldon</dc:creator>
  <cp:lastModifiedBy>Soporte</cp:lastModifiedBy>
  <dcterms:created xsi:type="dcterms:W3CDTF">2020-06-23T15:34:48Z</dcterms:created>
  <dcterms:modified xsi:type="dcterms:W3CDTF">2020-06-25T18:12:44Z</dcterms:modified>
</cp:coreProperties>
</file>