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m\OneDrive\Documents\TRABAJO\GHA\EJECUTIVO TRAMAS\"/>
    </mc:Choice>
  </mc:AlternateContent>
  <xr:revisionPtr revIDLastSave="0" documentId="8_{BFE9FC85-66A8-4C7F-ABB8-3DEDF1F94977}" xr6:coauthVersionLast="47" xr6:coauthVersionMax="47" xr10:uidLastSave="{00000000-0000-0000-0000-000000000000}"/>
  <bookViews>
    <workbookView xWindow="10140" yWindow="0" windowWidth="10455" windowHeight="10905" xr2:uid="{97EC3DEB-E2A7-4656-BB29-DC2F70F73ABF}"/>
  </bookViews>
  <sheets>
    <sheet name="I. MORATORIO 2 (3)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9" l="1"/>
  <c r="F5" i="9"/>
  <c r="E10" i="9"/>
  <c r="F41" i="9"/>
  <c r="G41" i="9" s="1"/>
  <c r="G42" i="9" s="1"/>
  <c r="E41" i="9"/>
  <c r="E40" i="9" l="1"/>
  <c r="D39" i="9"/>
  <c r="E39" i="9" s="1"/>
  <c r="D38" i="9"/>
  <c r="E38" i="9" s="1"/>
  <c r="D37" i="9"/>
  <c r="E37" i="9" s="1"/>
  <c r="A35" i="9"/>
  <c r="D36" i="9"/>
  <c r="F36" i="9" s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D35" i="9"/>
  <c r="D34" i="9"/>
  <c r="E34" i="9" s="1"/>
  <c r="D33" i="9"/>
  <c r="F33" i="9" s="1"/>
  <c r="D32" i="9"/>
  <c r="E32" i="9" s="1"/>
  <c r="D31" i="9"/>
  <c r="B31" i="9"/>
  <c r="B32" i="9" s="1"/>
  <c r="B33" i="9" s="1"/>
  <c r="B34" i="9" s="1"/>
  <c r="B35" i="9" s="1"/>
  <c r="B36" i="9" s="1"/>
  <c r="B37" i="9" s="1"/>
  <c r="B38" i="9" s="1"/>
  <c r="B39" i="9" s="1"/>
  <c r="B40" i="9" s="1"/>
  <c r="D30" i="9"/>
  <c r="E30" i="9" s="1"/>
  <c r="D29" i="9"/>
  <c r="E29" i="9" s="1"/>
  <c r="D28" i="9"/>
  <c r="E28" i="9" s="1"/>
  <c r="D27" i="9"/>
  <c r="E27" i="9" s="1"/>
  <c r="D26" i="9"/>
  <c r="E26" i="9" s="1"/>
  <c r="D25" i="9"/>
  <c r="E25" i="9" s="1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9" i="9"/>
  <c r="E8" i="9"/>
  <c r="E7" i="9"/>
  <c r="E6" i="9"/>
  <c r="A7" i="9"/>
  <c r="A8" i="9" s="1"/>
  <c r="A9" i="9" s="1"/>
  <c r="A10" i="9" s="1"/>
  <c r="A11" i="9" s="1"/>
  <c r="A12" i="9" s="1"/>
  <c r="A13" i="9" s="1"/>
  <c r="A14" i="9" s="1"/>
  <c r="A15" i="9" s="1"/>
  <c r="F39" i="9" l="1"/>
  <c r="F37" i="9"/>
  <c r="F40" i="9"/>
  <c r="F38" i="9"/>
  <c r="C34" i="9"/>
  <c r="A16" i="9"/>
  <c r="A17" i="9" s="1"/>
  <c r="A18" i="9" s="1"/>
  <c r="A19" i="9" s="1"/>
  <c r="A20" i="9" s="1"/>
  <c r="A21" i="9" s="1"/>
  <c r="E36" i="9"/>
  <c r="F32" i="9"/>
  <c r="F29" i="9"/>
  <c r="F25" i="9"/>
  <c r="F28" i="9"/>
  <c r="F35" i="9"/>
  <c r="F31" i="9"/>
  <c r="F27" i="9"/>
  <c r="F34" i="9"/>
  <c r="F30" i="9"/>
  <c r="F26" i="9"/>
  <c r="E33" i="9"/>
  <c r="E35" i="9"/>
  <c r="E31" i="9"/>
  <c r="G34" i="9" l="1"/>
  <c r="A22" i="9"/>
  <c r="A23" i="9" s="1"/>
  <c r="A24" i="9" s="1"/>
  <c r="A25" i="9" s="1"/>
  <c r="A26" i="9" s="1"/>
  <c r="A27" i="9" s="1"/>
  <c r="A28" i="9" s="1"/>
  <c r="A29" i="9" l="1"/>
  <c r="A30" i="9" l="1"/>
  <c r="C30" i="9" s="1"/>
  <c r="A31" i="9" l="1"/>
  <c r="C31" i="9" s="1"/>
  <c r="G30" i="9"/>
  <c r="A32" i="9" l="1"/>
  <c r="C32" i="9" s="1"/>
  <c r="G31" i="9"/>
  <c r="A33" i="9" l="1"/>
  <c r="C33" i="9" s="1"/>
  <c r="G32" i="9"/>
  <c r="G33" i="9" l="1"/>
  <c r="A36" i="9" l="1"/>
  <c r="C35" i="9"/>
  <c r="G35" i="9" s="1"/>
  <c r="C36" i="9" l="1"/>
  <c r="G36" i="9" s="1"/>
  <c r="A37" i="9"/>
  <c r="A38" i="9" l="1"/>
  <c r="A39" i="9" s="1"/>
  <c r="A40" i="9" s="1"/>
  <c r="C37" i="9"/>
  <c r="G37" i="9" s="1"/>
  <c r="A41" i="9" l="1"/>
  <c r="C40" i="9"/>
  <c r="G40" i="9" s="1"/>
  <c r="C39" i="9"/>
  <c r="G39" i="9" s="1"/>
  <c r="C38" i="9"/>
  <c r="G38" i="9" s="1"/>
  <c r="C5" i="9" l="1"/>
  <c r="G5" i="9" s="1"/>
  <c r="B6" i="9"/>
  <c r="B7" i="9" s="1"/>
  <c r="B8" i="9" l="1"/>
  <c r="C7" i="9"/>
  <c r="G7" i="9" s="1"/>
  <c r="C6" i="9"/>
  <c r="G6" i="9" s="1"/>
  <c r="B9" i="9" l="1"/>
  <c r="C8" i="9"/>
  <c r="G8" i="9" s="1"/>
  <c r="B10" i="9" l="1"/>
  <c r="C9" i="9"/>
  <c r="G9" i="9" s="1"/>
  <c r="C10" i="9" l="1"/>
  <c r="G10" i="9" s="1"/>
  <c r="B11" i="9"/>
  <c r="B12" i="9" l="1"/>
  <c r="C11" i="9"/>
  <c r="G11" i="9" s="1"/>
  <c r="B13" i="9" l="1"/>
  <c r="C12" i="9"/>
  <c r="G12" i="9" s="1"/>
  <c r="C13" i="9" l="1"/>
  <c r="G13" i="9" s="1"/>
  <c r="B14" i="9"/>
  <c r="B15" i="9" l="1"/>
  <c r="C14" i="9"/>
  <c r="G14" i="9" s="1"/>
  <c r="C15" i="9" l="1"/>
  <c r="G15" i="9" s="1"/>
  <c r="B16" i="9"/>
  <c r="C16" i="9" l="1"/>
  <c r="G16" i="9" s="1"/>
  <c r="B17" i="9"/>
  <c r="C17" i="9" l="1"/>
  <c r="G17" i="9" s="1"/>
  <c r="B18" i="9"/>
  <c r="B19" i="9" l="1"/>
  <c r="C18" i="9"/>
  <c r="G18" i="9" s="1"/>
  <c r="B20" i="9" l="1"/>
  <c r="C19" i="9"/>
  <c r="G19" i="9" s="1"/>
  <c r="B21" i="9" l="1"/>
  <c r="C20" i="9"/>
  <c r="G20" i="9" s="1"/>
  <c r="C21" i="9" l="1"/>
  <c r="G21" i="9" s="1"/>
  <c r="B22" i="9"/>
  <c r="C22" i="9" l="1"/>
  <c r="G22" i="9" s="1"/>
  <c r="B23" i="9"/>
  <c r="B24" i="9" l="1"/>
  <c r="C23" i="9"/>
  <c r="G23" i="9" s="1"/>
  <c r="B25" i="9" l="1"/>
  <c r="C24" i="9"/>
  <c r="G24" i="9" s="1"/>
  <c r="B26" i="9" l="1"/>
  <c r="C25" i="9"/>
  <c r="G25" i="9" s="1"/>
  <c r="C26" i="9" l="1"/>
  <c r="G26" i="9" s="1"/>
  <c r="B27" i="9"/>
  <c r="B28" i="9" l="1"/>
  <c r="C27" i="9"/>
  <c r="G27" i="9" s="1"/>
  <c r="B29" i="9" l="1"/>
  <c r="C29" i="9" s="1"/>
  <c r="G29" i="9" s="1"/>
  <c r="C28" i="9"/>
  <c r="G28" i="9" s="1"/>
  <c r="G43" i="9" l="1"/>
</calcChain>
</file>

<file path=xl/sharedStrings.xml><?xml version="1.0" encoding="utf-8"?>
<sst xmlns="http://schemas.openxmlformats.org/spreadsheetml/2006/main" count="11" uniqueCount="11">
  <si>
    <t>CAPITAL</t>
  </si>
  <si>
    <t>PERIODO</t>
  </si>
  <si>
    <t>DIAS TOTALES</t>
  </si>
  <si>
    <t>TASA DE INTERES CORRIENTE ANUAL POR 1,5</t>
  </si>
  <si>
    <t>TASA DE INTERES MORATORIO MENSUAL</t>
  </si>
  <si>
    <t>TASA DE INTERES MORATORIO DIARIO</t>
  </si>
  <si>
    <t>CÁLCULO SOBRE EL CAPITAL</t>
  </si>
  <si>
    <t>DESDE</t>
  </si>
  <si>
    <t>HASTA</t>
  </si>
  <si>
    <t>INTERESES</t>
  </si>
  <si>
    <t>TOTAL CAPITAL 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</si>
</sst>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.00;[Red]\-&quot;$&quot;\ #,##0.00"/>
    <numFmt numFmtId="165" formatCode="&quot;$&quot;#,##0.00;[Red]\-&quot;$&quot;#,##0.00"/>
    <numFmt numFmtId="166" formatCode="0.000%"/>
    <numFmt numFmtId="167" formatCode="&quot;$&quot;\ #,##0.000;[Red]\-&quot;$&quot;\ #,##0.000"/>
    <numFmt numFmtId="168" formatCode="General_)"/>
    <numFmt numFmtId="169" formatCode="&quot;$&quot;\ #,##0"/>
  </numFmts>
  <fonts count="8" x14ac:knownFonts="1">
    <font>
      <sz val="11"/>
      <color theme="1"/>
      <name val="Calibri"/>
      <family val="2"/>
      <scheme val="minor"/>
    </font>
    <font>
      <b/>
      <sz val="9"/>
      <name val="Aptos"/>
      <family val="2"/>
    </font>
    <font>
      <sz val="9"/>
      <name val="Aptos"/>
      <family val="2"/>
    </font>
    <font>
      <sz val="9"/>
      <color theme="1"/>
      <name val="Aptos"/>
      <family val="2"/>
    </font>
    <font>
      <sz val="12"/>
      <name val="Helv"/>
    </font>
    <font>
      <b/>
      <sz val="10"/>
      <color theme="1"/>
      <name val="Aptos"/>
      <family val="2"/>
    </font>
    <font>
      <b/>
      <sz val="9"/>
      <color theme="1"/>
      <name val="Aptos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8" fontId="4" fillId="0" borderId="0"/>
    <xf numFmtId="9" fontId="7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/>
    <xf numFmtId="0" fontId="3" fillId="0" borderId="1" xfId="0" applyFont="1" applyBorder="1"/>
    <xf numFmtId="10" fontId="3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/>
    <xf numFmtId="164" fontId="5" fillId="0" borderId="1" xfId="0" applyNumberFormat="1" applyFont="1" applyBorder="1"/>
    <xf numFmtId="10" fontId="3" fillId="0" borderId="0" xfId="0" applyNumberFormat="1" applyFont="1"/>
    <xf numFmtId="9" fontId="0" fillId="0" borderId="0" xfId="2" applyFont="1"/>
    <xf numFmtId="10" fontId="0" fillId="0" borderId="0" xfId="0" applyNumberFormat="1"/>
    <xf numFmtId="165" fontId="0" fillId="0" borderId="1" xfId="0" applyNumberForma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C549F1D7-B88C-4747-8EAD-7E1B77E085F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101600</xdr:colOff>
      <xdr:row>3</xdr:row>
      <xdr:rowOff>1</xdr:rowOff>
    </xdr:from>
    <xdr:to>
      <xdr:col>19</xdr:col>
      <xdr:colOff>342900</xdr:colOff>
      <xdr:row>19</xdr:row>
      <xdr:rowOff>34939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811B66-B83E-3A47-9ED0-D7D0CB4CC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79500" y="571501"/>
          <a:ext cx="6019800" cy="3324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295A-FC4D-6241-B4F5-42CEB24C6222}">
  <dimension ref="A1:K43"/>
  <sheetViews>
    <sheetView tabSelected="1" topLeftCell="D26" zoomScale="98" zoomScaleNormal="98" workbookViewId="0">
      <selection activeCell="F38" sqref="F38"/>
    </sheetView>
  </sheetViews>
  <sheetFormatPr baseColWidth="10" defaultRowHeight="15" x14ac:dyDescent="0.25"/>
  <cols>
    <col min="1" max="2" width="11.42578125" customWidth="1"/>
    <col min="4" max="4" width="16.85546875" customWidth="1"/>
    <col min="5" max="6" width="26.28515625" customWidth="1"/>
    <col min="7" max="7" width="23.28515625" bestFit="1" customWidth="1"/>
  </cols>
  <sheetData>
    <row r="1" spans="1:11" x14ac:dyDescent="0.25">
      <c r="A1" s="13"/>
      <c r="B1" s="13"/>
      <c r="C1" s="13"/>
      <c r="D1" s="13"/>
      <c r="E1" s="13"/>
      <c r="F1" s="13"/>
      <c r="G1" s="13"/>
    </row>
    <row r="2" spans="1:11" x14ac:dyDescent="0.25">
      <c r="A2" s="13" t="s">
        <v>0</v>
      </c>
      <c r="B2" s="13"/>
      <c r="C2" s="13"/>
      <c r="D2" s="13"/>
      <c r="E2" s="14">
        <v>3877127</v>
      </c>
      <c r="F2" s="14"/>
      <c r="G2" s="14"/>
    </row>
    <row r="3" spans="1:11" x14ac:dyDescent="0.25">
      <c r="A3" s="15" t="s">
        <v>1</v>
      </c>
      <c r="B3" s="15"/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</row>
    <row r="4" spans="1:11" ht="33.950000000000003" customHeight="1" x14ac:dyDescent="0.25">
      <c r="A4" s="1" t="s">
        <v>7</v>
      </c>
      <c r="B4" s="1" t="s">
        <v>8</v>
      </c>
      <c r="C4" s="15"/>
      <c r="D4" s="15"/>
      <c r="E4" s="15"/>
      <c r="F4" s="15"/>
      <c r="G4" s="15"/>
    </row>
    <row r="5" spans="1:11" x14ac:dyDescent="0.25">
      <c r="A5" s="2">
        <v>44558</v>
      </c>
      <c r="B5" s="2">
        <v>44561</v>
      </c>
      <c r="C5" s="3">
        <f t="shared" ref="C5:C34" si="0">B5-A5+1</f>
        <v>4</v>
      </c>
      <c r="D5" s="4">
        <v>0.26190000000000002</v>
      </c>
      <c r="E5" s="5">
        <f t="shared" ref="E5:E30" si="1">((1+D5)^(1/12)-1)</f>
        <v>1.9573983490916769E-2</v>
      </c>
      <c r="F5" s="5">
        <f t="shared" ref="F5:F35" si="2">((1+D5)^(1/365)-1)</f>
        <v>6.3751414410861962E-4</v>
      </c>
      <c r="G5" s="6">
        <f t="shared" ref="G5:G35" si="3">((E$2*F5)*C5)</f>
        <v>9886.8932040216805</v>
      </c>
      <c r="I5" s="9"/>
      <c r="J5" s="9"/>
      <c r="K5" s="9"/>
    </row>
    <row r="6" spans="1:11" x14ac:dyDescent="0.25">
      <c r="A6" s="2">
        <v>44562</v>
      </c>
      <c r="B6" s="2">
        <f>EOMONTH(B5,1)</f>
        <v>44592</v>
      </c>
      <c r="C6" s="3">
        <f t="shared" si="0"/>
        <v>31</v>
      </c>
      <c r="D6" s="4">
        <v>0.26490000000000002</v>
      </c>
      <c r="E6" s="5">
        <f t="shared" si="1"/>
        <v>1.9775755563363528E-2</v>
      </c>
      <c r="F6" s="5">
        <f t="shared" si="2"/>
        <v>6.4402391816376081E-4</v>
      </c>
      <c r="G6" s="6">
        <f t="shared" si="3"/>
        <v>77405.83817451373</v>
      </c>
      <c r="I6" s="10"/>
    </row>
    <row r="7" spans="1:11" x14ac:dyDescent="0.25">
      <c r="A7" s="2">
        <f t="shared" ref="A7:A29" si="4">EDATE(A6,1)</f>
        <v>44593</v>
      </c>
      <c r="B7" s="2">
        <f t="shared" ref="B7:B29" si="5">EOMONTH(B6,1)</f>
        <v>44620</v>
      </c>
      <c r="C7" s="3">
        <f t="shared" si="0"/>
        <v>28</v>
      </c>
      <c r="D7" s="4">
        <v>0.27450000000000002</v>
      </c>
      <c r="E7" s="5">
        <f t="shared" si="1"/>
        <v>2.0418491295787433E-2</v>
      </c>
      <c r="F7" s="5">
        <f t="shared" si="2"/>
        <v>6.6475220558892545E-4</v>
      </c>
      <c r="G7" s="6">
        <f t="shared" si="3"/>
        <v>72165.204288754467</v>
      </c>
    </row>
    <row r="8" spans="1:11" x14ac:dyDescent="0.25">
      <c r="A8" s="2">
        <f t="shared" si="4"/>
        <v>44621</v>
      </c>
      <c r="B8" s="2">
        <f t="shared" si="5"/>
        <v>44651</v>
      </c>
      <c r="C8" s="3">
        <f t="shared" si="0"/>
        <v>31</v>
      </c>
      <c r="D8" s="4">
        <v>0.27710000000000001</v>
      </c>
      <c r="E8" s="5">
        <f t="shared" si="1"/>
        <v>2.0591801786782549E-2</v>
      </c>
      <c r="F8" s="5">
        <f t="shared" si="2"/>
        <v>6.7033932367843718E-4</v>
      </c>
      <c r="G8" s="6">
        <f t="shared" si="3"/>
        <v>80568.711420857639</v>
      </c>
    </row>
    <row r="9" spans="1:11" x14ac:dyDescent="0.25">
      <c r="A9" s="2">
        <f t="shared" si="4"/>
        <v>44652</v>
      </c>
      <c r="B9" s="2">
        <f t="shared" si="5"/>
        <v>44681</v>
      </c>
      <c r="C9" s="3">
        <f t="shared" si="0"/>
        <v>30</v>
      </c>
      <c r="D9" s="4">
        <v>0.2858</v>
      </c>
      <c r="E9" s="5">
        <f t="shared" si="1"/>
        <v>2.1169382849361762E-2</v>
      </c>
      <c r="F9" s="5">
        <f t="shared" si="2"/>
        <v>6.8895254138889861E-4</v>
      </c>
      <c r="G9" s="6">
        <f t="shared" si="3"/>
        <v>80134.694998125487</v>
      </c>
    </row>
    <row r="10" spans="1:11" x14ac:dyDescent="0.25">
      <c r="A10" s="2">
        <f t="shared" si="4"/>
        <v>44682</v>
      </c>
      <c r="B10" s="2">
        <f t="shared" si="5"/>
        <v>44712</v>
      </c>
      <c r="C10" s="3">
        <f t="shared" si="0"/>
        <v>31</v>
      </c>
      <c r="D10" s="4">
        <v>0.29570000000000002</v>
      </c>
      <c r="E10" s="5">
        <f t="shared" si="1"/>
        <v>2.1822288653912336E-2</v>
      </c>
      <c r="F10" s="5">
        <f t="shared" si="2"/>
        <v>7.0998092997687223E-4</v>
      </c>
      <c r="G10" s="6">
        <f t="shared" si="3"/>
        <v>85333.273226051664</v>
      </c>
    </row>
    <row r="11" spans="1:11" x14ac:dyDescent="0.25">
      <c r="A11" s="2">
        <f t="shared" si="4"/>
        <v>44713</v>
      </c>
      <c r="B11" s="2">
        <f t="shared" si="5"/>
        <v>44742</v>
      </c>
      <c r="C11" s="3">
        <f t="shared" si="0"/>
        <v>30</v>
      </c>
      <c r="D11" s="4">
        <v>0.30599999999999999</v>
      </c>
      <c r="E11" s="5">
        <f t="shared" si="1"/>
        <v>2.2496738540053407E-2</v>
      </c>
      <c r="F11" s="5">
        <f t="shared" si="2"/>
        <v>7.3168955664093538E-4</v>
      </c>
      <c r="G11" s="6">
        <f>((E$2*F11)*C11)</f>
        <v>85105.600070117987</v>
      </c>
    </row>
    <row r="12" spans="1:11" x14ac:dyDescent="0.25">
      <c r="A12" s="2">
        <f t="shared" si="4"/>
        <v>44743</v>
      </c>
      <c r="B12" s="2">
        <f t="shared" si="5"/>
        <v>44773</v>
      </c>
      <c r="C12" s="3">
        <f t="shared" si="0"/>
        <v>31</v>
      </c>
      <c r="D12" s="4">
        <v>0.31919999999999998</v>
      </c>
      <c r="E12" s="5">
        <f t="shared" si="1"/>
        <v>2.3353989277085985E-2</v>
      </c>
      <c r="F12" s="5">
        <f t="shared" si="2"/>
        <v>7.5926204501630679E-4</v>
      </c>
      <c r="G12" s="6">
        <f t="shared" si="3"/>
        <v>91256.416619046096</v>
      </c>
    </row>
    <row r="13" spans="1:11" x14ac:dyDescent="0.25">
      <c r="A13" s="2">
        <f t="shared" si="4"/>
        <v>44774</v>
      </c>
      <c r="B13" s="2">
        <f t="shared" si="5"/>
        <v>44804</v>
      </c>
      <c r="C13" s="3">
        <f t="shared" si="0"/>
        <v>31</v>
      </c>
      <c r="D13" s="4">
        <v>0.3332</v>
      </c>
      <c r="E13" s="5">
        <f t="shared" si="1"/>
        <v>2.4254644823246352E-2</v>
      </c>
      <c r="F13" s="5">
        <f t="shared" si="2"/>
        <v>7.8820654685651803E-4</v>
      </c>
      <c r="G13" s="6">
        <f t="shared" si="3"/>
        <v>94735.283416219303</v>
      </c>
    </row>
    <row r="14" spans="1:11" x14ac:dyDescent="0.25">
      <c r="A14" s="2">
        <f t="shared" si="4"/>
        <v>44805</v>
      </c>
      <c r="B14" s="2">
        <f t="shared" si="5"/>
        <v>44834</v>
      </c>
      <c r="C14" s="3">
        <f t="shared" si="0"/>
        <v>30</v>
      </c>
      <c r="D14" s="4">
        <v>0.35499999999999998</v>
      </c>
      <c r="E14" s="5">
        <f t="shared" si="1"/>
        <v>2.5639979361233189E-2</v>
      </c>
      <c r="F14" s="5">
        <f t="shared" si="2"/>
        <v>8.3267923662200261E-4</v>
      </c>
      <c r="G14" s="6">
        <f t="shared" si="3"/>
        <v>96852.094519396647</v>
      </c>
      <c r="H14" s="8"/>
    </row>
    <row r="15" spans="1:11" x14ac:dyDescent="0.25">
      <c r="A15" s="2">
        <f t="shared" si="4"/>
        <v>44835</v>
      </c>
      <c r="B15" s="2">
        <f t="shared" si="5"/>
        <v>44865</v>
      </c>
      <c r="C15" s="3">
        <f t="shared" si="0"/>
        <v>31</v>
      </c>
      <c r="D15" s="4">
        <v>0.36919999999999997</v>
      </c>
      <c r="E15" s="5">
        <f t="shared" si="1"/>
        <v>2.6531406072712427E-2</v>
      </c>
      <c r="F15" s="5">
        <f t="shared" si="2"/>
        <v>8.6126554669174737E-4</v>
      </c>
      <c r="G15" s="6">
        <f t="shared" si="3"/>
        <v>103516.31306269836</v>
      </c>
      <c r="H15" s="8"/>
    </row>
    <row r="16" spans="1:11" x14ac:dyDescent="0.25">
      <c r="A16" s="2">
        <f t="shared" si="4"/>
        <v>44866</v>
      </c>
      <c r="B16" s="2">
        <f t="shared" si="5"/>
        <v>44895</v>
      </c>
      <c r="C16" s="3">
        <f t="shared" si="0"/>
        <v>30</v>
      </c>
      <c r="D16" s="4">
        <v>0.38669999999999999</v>
      </c>
      <c r="E16" s="5">
        <f t="shared" si="1"/>
        <v>2.7618410366888613E-2</v>
      </c>
      <c r="F16" s="5">
        <f t="shared" si="2"/>
        <v>8.9609117817124329E-4</v>
      </c>
      <c r="G16" s="6">
        <f t="shared" si="3"/>
        <v>104227.77904048614</v>
      </c>
      <c r="H16" s="8"/>
    </row>
    <row r="17" spans="1:8" x14ac:dyDescent="0.25">
      <c r="A17" s="2">
        <f t="shared" si="4"/>
        <v>44896</v>
      </c>
      <c r="B17" s="2">
        <f t="shared" si="5"/>
        <v>44926</v>
      </c>
      <c r="C17" s="3">
        <f t="shared" si="0"/>
        <v>31</v>
      </c>
      <c r="D17" s="4">
        <v>0.41460000000000002</v>
      </c>
      <c r="E17" s="5">
        <f t="shared" si="1"/>
        <v>2.9325672006971892E-2</v>
      </c>
      <c r="F17" s="5">
        <f t="shared" si="2"/>
        <v>9.5071686592063109E-4</v>
      </c>
      <c r="G17" s="6">
        <f t="shared" si="3"/>
        <v>114267.55093670402</v>
      </c>
      <c r="H17" s="8"/>
    </row>
    <row r="18" spans="1:8" x14ac:dyDescent="0.25">
      <c r="A18" s="2">
        <f t="shared" si="4"/>
        <v>44927</v>
      </c>
      <c r="B18" s="2">
        <f t="shared" si="5"/>
        <v>44957</v>
      </c>
      <c r="C18" s="3">
        <f t="shared" si="0"/>
        <v>31</v>
      </c>
      <c r="D18" s="4">
        <v>0.43259999999999998</v>
      </c>
      <c r="E18" s="5">
        <f t="shared" si="1"/>
        <v>3.041082430433617E-2</v>
      </c>
      <c r="F18" s="5">
        <f t="shared" si="2"/>
        <v>9.8539196132163553E-4</v>
      </c>
      <c r="G18" s="6">
        <f t="shared" si="3"/>
        <v>118435.18314351513</v>
      </c>
      <c r="H18" s="8"/>
    </row>
    <row r="19" spans="1:8" x14ac:dyDescent="0.25">
      <c r="A19" s="2">
        <f t="shared" si="4"/>
        <v>44958</v>
      </c>
      <c r="B19" s="2">
        <f t="shared" si="5"/>
        <v>44985</v>
      </c>
      <c r="C19" s="3">
        <f t="shared" si="0"/>
        <v>28</v>
      </c>
      <c r="D19" s="4">
        <v>0.45269999999999999</v>
      </c>
      <c r="E19" s="5">
        <f t="shared" si="1"/>
        <v>3.1607904974429113E-2</v>
      </c>
      <c r="F19" s="5">
        <f t="shared" si="2"/>
        <v>1.0236026853662761E-3</v>
      </c>
      <c r="G19" s="6">
        <f t="shared" si="3"/>
        <v>111121.85304377064</v>
      </c>
      <c r="H19" s="8"/>
    </row>
    <row r="20" spans="1:8" x14ac:dyDescent="0.25">
      <c r="A20" s="2">
        <f t="shared" si="4"/>
        <v>44986</v>
      </c>
      <c r="B20" s="2">
        <f t="shared" si="5"/>
        <v>45016</v>
      </c>
      <c r="C20" s="3">
        <f t="shared" si="0"/>
        <v>31</v>
      </c>
      <c r="D20" s="4">
        <v>0.46260000000000001</v>
      </c>
      <c r="E20" s="5">
        <f t="shared" si="1"/>
        <v>3.2191941393584944E-2</v>
      </c>
      <c r="F20" s="5">
        <f t="shared" si="2"/>
        <v>1.0422295217955568E-3</v>
      </c>
      <c r="G20" s="6">
        <f t="shared" si="3"/>
        <v>125266.5427936699</v>
      </c>
      <c r="H20" s="8"/>
    </row>
    <row r="21" spans="1:8" x14ac:dyDescent="0.25">
      <c r="A21" s="2">
        <f t="shared" si="4"/>
        <v>45017</v>
      </c>
      <c r="B21" s="2">
        <f t="shared" si="5"/>
        <v>45046</v>
      </c>
      <c r="C21" s="3">
        <f t="shared" si="0"/>
        <v>30</v>
      </c>
      <c r="D21" s="4">
        <v>0.47089999999999999</v>
      </c>
      <c r="E21" s="5">
        <f t="shared" si="1"/>
        <v>3.2678802156823172E-2</v>
      </c>
      <c r="F21" s="5">
        <f t="shared" si="2"/>
        <v>1.0577493194727783E-3</v>
      </c>
      <c r="G21" s="6">
        <f t="shared" si="3"/>
        <v>123030.85337278603</v>
      </c>
      <c r="H21" s="8"/>
    </row>
    <row r="22" spans="1:8" x14ac:dyDescent="0.25">
      <c r="A22" s="2">
        <f t="shared" si="4"/>
        <v>45047</v>
      </c>
      <c r="B22" s="2">
        <f t="shared" si="5"/>
        <v>45077</v>
      </c>
      <c r="C22" s="3">
        <f t="shared" si="0"/>
        <v>31</v>
      </c>
      <c r="D22" s="4">
        <v>0.4541</v>
      </c>
      <c r="E22" s="5">
        <f t="shared" si="1"/>
        <v>3.1690717067127228E-2</v>
      </c>
      <c r="F22" s="5">
        <f t="shared" si="2"/>
        <v>1.0262444549746785E-3</v>
      </c>
      <c r="G22" s="6">
        <f t="shared" si="3"/>
        <v>123345.28263446092</v>
      </c>
      <c r="H22" s="8"/>
    </row>
    <row r="23" spans="1:8" x14ac:dyDescent="0.25">
      <c r="A23" s="2">
        <f t="shared" si="4"/>
        <v>45078</v>
      </c>
      <c r="B23" s="2">
        <f t="shared" si="5"/>
        <v>45107</v>
      </c>
      <c r="C23" s="3">
        <f t="shared" si="0"/>
        <v>30</v>
      </c>
      <c r="D23" s="4">
        <v>0.44640000000000002</v>
      </c>
      <c r="E23" s="5">
        <f t="shared" si="1"/>
        <v>3.1234342878250443E-2</v>
      </c>
      <c r="F23" s="5">
        <f t="shared" si="2"/>
        <v>1.0116832165891765E-3</v>
      </c>
      <c r="G23" s="6">
        <f t="shared" si="3"/>
        <v>117672.72943454233</v>
      </c>
      <c r="H23" s="8"/>
    </row>
    <row r="24" spans="1:8" x14ac:dyDescent="0.25">
      <c r="A24" s="2">
        <f t="shared" si="4"/>
        <v>45108</v>
      </c>
      <c r="B24" s="2">
        <f t="shared" si="5"/>
        <v>45138</v>
      </c>
      <c r="C24" s="3">
        <f t="shared" si="0"/>
        <v>31</v>
      </c>
      <c r="D24" s="4">
        <v>0.44040000000000001</v>
      </c>
      <c r="E24" s="5">
        <f t="shared" si="1"/>
        <v>3.0877180194344378E-2</v>
      </c>
      <c r="F24" s="5">
        <f t="shared" si="2"/>
        <v>1.0002831081175056E-3</v>
      </c>
      <c r="G24" s="6">
        <f t="shared" si="3"/>
        <v>120224.96402991531</v>
      </c>
      <c r="H24" s="8"/>
    </row>
    <row r="25" spans="1:8" x14ac:dyDescent="0.25">
      <c r="A25" s="2">
        <f t="shared" si="4"/>
        <v>45139</v>
      </c>
      <c r="B25" s="2">
        <f t="shared" si="5"/>
        <v>45169</v>
      </c>
      <c r="C25" s="3">
        <f t="shared" si="0"/>
        <v>31</v>
      </c>
      <c r="D25" s="4">
        <f>(28.75%*1.5)</f>
        <v>0.43124999999999997</v>
      </c>
      <c r="E25" s="5">
        <f t="shared" si="1"/>
        <v>3.0329872667392177E-2</v>
      </c>
      <c r="F25" s="5">
        <f t="shared" si="2"/>
        <v>9.8280644166792719E-4</v>
      </c>
      <c r="G25" s="6">
        <f t="shared" si="3"/>
        <v>118124.42711370402</v>
      </c>
      <c r="H25" s="8"/>
    </row>
    <row r="26" spans="1:8" x14ac:dyDescent="0.25">
      <c r="A26" s="2">
        <f t="shared" si="4"/>
        <v>45170</v>
      </c>
      <c r="B26" s="2">
        <f t="shared" si="5"/>
        <v>45199</v>
      </c>
      <c r="C26" s="3">
        <f t="shared" si="0"/>
        <v>30</v>
      </c>
      <c r="D26" s="4">
        <f>(28.03%*1.5)</f>
        <v>0.42044999999999999</v>
      </c>
      <c r="E26" s="5">
        <f t="shared" si="1"/>
        <v>2.9679728036762887E-2</v>
      </c>
      <c r="F26" s="5">
        <f t="shared" si="2"/>
        <v>9.6203430176178273E-4</v>
      </c>
      <c r="G26" s="6">
        <f t="shared" si="3"/>
        <v>111897.87498860266</v>
      </c>
      <c r="H26" s="8"/>
    </row>
    <row r="27" spans="1:8" x14ac:dyDescent="0.25">
      <c r="A27" s="2">
        <f t="shared" si="4"/>
        <v>45200</v>
      </c>
      <c r="B27" s="2">
        <f t="shared" si="5"/>
        <v>45230</v>
      </c>
      <c r="C27" s="3">
        <f t="shared" si="0"/>
        <v>31</v>
      </c>
      <c r="D27" s="4">
        <f>(26.53%*1.5)</f>
        <v>0.39795000000000003</v>
      </c>
      <c r="E27" s="5">
        <f t="shared" si="1"/>
        <v>2.8310577727206798E-2</v>
      </c>
      <c r="F27" s="5">
        <f t="shared" si="2"/>
        <v>9.1824839459819785E-4</v>
      </c>
      <c r="G27" s="6">
        <f t="shared" si="3"/>
        <v>110365.13494550314</v>
      </c>
      <c r="H27" s="8"/>
    </row>
    <row r="28" spans="1:8" x14ac:dyDescent="0.25">
      <c r="A28" s="2">
        <f t="shared" si="4"/>
        <v>45231</v>
      </c>
      <c r="B28" s="2">
        <f t="shared" si="5"/>
        <v>45260</v>
      </c>
      <c r="C28" s="3">
        <f t="shared" si="0"/>
        <v>30</v>
      </c>
      <c r="D28" s="4">
        <f>(25.52%*1.5)</f>
        <v>0.38279999999999997</v>
      </c>
      <c r="E28" s="5">
        <f t="shared" si="1"/>
        <v>2.7377257079175044E-2</v>
      </c>
      <c r="F28" s="5">
        <f t="shared" si="2"/>
        <v>8.8836814369663841E-4</v>
      </c>
      <c r="G28" s="6">
        <f t="shared" si="3"/>
        <v>103329.48347598349</v>
      </c>
      <c r="H28" s="8"/>
    </row>
    <row r="29" spans="1:8" x14ac:dyDescent="0.25">
      <c r="A29" s="2">
        <f t="shared" si="4"/>
        <v>45261</v>
      </c>
      <c r="B29" s="2">
        <f t="shared" si="5"/>
        <v>45291</v>
      </c>
      <c r="C29" s="3">
        <f t="shared" si="0"/>
        <v>31</v>
      </c>
      <c r="D29" s="4">
        <f>(25.04%*1.5)</f>
        <v>0.37560000000000004</v>
      </c>
      <c r="E29" s="5">
        <f t="shared" si="1"/>
        <v>2.6930408406342421E-2</v>
      </c>
      <c r="F29" s="5">
        <f t="shared" si="2"/>
        <v>8.7405299359555322E-4</v>
      </c>
      <c r="G29" s="6">
        <f t="shared" si="3"/>
        <v>105053.24828790454</v>
      </c>
      <c r="H29" s="8"/>
    </row>
    <row r="30" spans="1:8" x14ac:dyDescent="0.25">
      <c r="A30" s="2">
        <f>EDATE(A29,1)</f>
        <v>45292</v>
      </c>
      <c r="B30" s="2">
        <v>45322</v>
      </c>
      <c r="C30" s="3">
        <f t="shared" si="0"/>
        <v>31</v>
      </c>
      <c r="D30" s="4">
        <f>(23.32%*1.5)</f>
        <v>0.3498</v>
      </c>
      <c r="E30" s="5">
        <f t="shared" si="1"/>
        <v>2.5311398067152435E-2</v>
      </c>
      <c r="F30" s="5">
        <f t="shared" si="2"/>
        <v>8.2213621633542289E-4</v>
      </c>
      <c r="G30" s="6">
        <f>((E$2*F30)*C30)</f>
        <v>98813.322182989185</v>
      </c>
      <c r="H30" s="8"/>
    </row>
    <row r="31" spans="1:8" x14ac:dyDescent="0.25">
      <c r="A31" s="2">
        <f t="shared" ref="A31:A33" si="6">EDATE(A30,1)</f>
        <v>45323</v>
      </c>
      <c r="B31" s="2">
        <f t="shared" ref="B31:B34" si="7">EOMONTH(B30,1)</f>
        <v>45351</v>
      </c>
      <c r="C31" s="3">
        <f t="shared" si="0"/>
        <v>29</v>
      </c>
      <c r="D31" s="4">
        <f>(23.31%*1.5)</f>
        <v>0.34964999999999996</v>
      </c>
      <c r="E31" s="5">
        <f>((1+D31)^(1/12)-1)</f>
        <v>2.5301902552775868E-2</v>
      </c>
      <c r="F31" s="5">
        <f t="shared" si="2"/>
        <v>8.2183149003478562E-4</v>
      </c>
      <c r="G31" s="6">
        <f t="shared" si="3"/>
        <v>92404.006724458843</v>
      </c>
      <c r="H31" s="8"/>
    </row>
    <row r="32" spans="1:8" x14ac:dyDescent="0.25">
      <c r="A32" s="2">
        <f t="shared" si="6"/>
        <v>45352</v>
      </c>
      <c r="B32" s="2">
        <f t="shared" si="7"/>
        <v>45382</v>
      </c>
      <c r="C32" s="3">
        <f t="shared" si="0"/>
        <v>31</v>
      </c>
      <c r="D32" s="4">
        <f>(22.2%*1.5)</f>
        <v>0.33300000000000002</v>
      </c>
      <c r="E32" s="5">
        <f t="shared" ref="E32:E34" si="8">((1+D32)^(1/12)-1)</f>
        <v>2.4241839479260285E-2</v>
      </c>
      <c r="F32" s="5">
        <f t="shared" si="2"/>
        <v>7.8779519212868188E-4</v>
      </c>
      <c r="G32" s="6">
        <f t="shared" si="3"/>
        <v>94685.842306041304</v>
      </c>
      <c r="H32" s="8"/>
    </row>
    <row r="33" spans="1:7" x14ac:dyDescent="0.25">
      <c r="A33" s="2">
        <f t="shared" si="6"/>
        <v>45383</v>
      </c>
      <c r="B33" s="2">
        <f t="shared" si="7"/>
        <v>45412</v>
      </c>
      <c r="C33" s="3">
        <f t="shared" si="0"/>
        <v>30</v>
      </c>
      <c r="D33" s="4">
        <f>(22.06%*1.5)</f>
        <v>0.33089999999999997</v>
      </c>
      <c r="E33" s="5">
        <f t="shared" si="8"/>
        <v>2.4107276932201271E-2</v>
      </c>
      <c r="F33" s="5">
        <f t="shared" si="2"/>
        <v>7.8347224762276291E-4</v>
      </c>
      <c r="G33" s="6">
        <f t="shared" si="3"/>
        <v>91128.642150266998</v>
      </c>
    </row>
    <row r="34" spans="1:7" x14ac:dyDescent="0.25">
      <c r="A34" s="2">
        <v>45413</v>
      </c>
      <c r="B34" s="2">
        <f t="shared" si="7"/>
        <v>45443</v>
      </c>
      <c r="C34" s="3">
        <f t="shared" si="0"/>
        <v>31</v>
      </c>
      <c r="D34" s="4">
        <f>(21.02%*1.5)</f>
        <v>0.31530000000000002</v>
      </c>
      <c r="E34" s="5">
        <f t="shared" si="8"/>
        <v>2.3101532064367492E-2</v>
      </c>
      <c r="F34" s="5">
        <f t="shared" si="2"/>
        <v>7.5114436909107241E-4</v>
      </c>
      <c r="G34" s="6">
        <f>((E$2*F34)*C34)</f>
        <v>90280.745543329831</v>
      </c>
    </row>
    <row r="35" spans="1:7" x14ac:dyDescent="0.25">
      <c r="A35" s="2">
        <f>EDATE(A34,1)</f>
        <v>45444</v>
      </c>
      <c r="B35" s="2">
        <f>EOMONTH(B34,1)</f>
        <v>45473</v>
      </c>
      <c r="C35" s="3">
        <f t="shared" ref="C35" si="9">B35-A35+1</f>
        <v>30</v>
      </c>
      <c r="D35" s="4">
        <f>(20.56%*1.5)</f>
        <v>0.30839999999999995</v>
      </c>
      <c r="E35" s="5">
        <f>((1+D35)^(1/12)-1)</f>
        <v>2.2653191301707398E-2</v>
      </c>
      <c r="F35" s="5">
        <f t="shared" si="2"/>
        <v>7.3672334792984628E-4</v>
      </c>
      <c r="G35" s="6">
        <f t="shared" si="3"/>
        <v>85691.099513676047</v>
      </c>
    </row>
    <row r="36" spans="1:7" x14ac:dyDescent="0.25">
      <c r="A36" s="2">
        <f>EDATE(A35,1)</f>
        <v>45474</v>
      </c>
      <c r="B36" s="2">
        <f>EOMONTH(B35,1)</f>
        <v>45504</v>
      </c>
      <c r="C36" s="3">
        <f>B36-A36+1</f>
        <v>31</v>
      </c>
      <c r="D36" s="4">
        <f>(19.66%*1.5)</f>
        <v>0.2949</v>
      </c>
      <c r="E36" s="5">
        <f>((1+D36)^(1/12)-1)</f>
        <v>2.1769698724889874E-2</v>
      </c>
      <c r="F36" s="5">
        <f t="shared" ref="F36:F37" si="10">((1+D36)^(1/365)-1)</f>
        <v>7.0828762714469917E-4</v>
      </c>
      <c r="G36" s="6">
        <f>((E$2*F36)*C36)</f>
        <v>85129.753572028028</v>
      </c>
    </row>
    <row r="37" spans="1:7" x14ac:dyDescent="0.25">
      <c r="A37" s="2">
        <f t="shared" ref="A37:A41" si="11">EDATE(A36,1)</f>
        <v>45505</v>
      </c>
      <c r="B37" s="2">
        <f t="shared" ref="B37:B40" si="12">EOMONTH(B36,1)</f>
        <v>45535</v>
      </c>
      <c r="C37" s="3">
        <f t="shared" ref="C37:C40" si="13">B37-A37+1</f>
        <v>31</v>
      </c>
      <c r="D37" s="4">
        <f>(19.47%*1.5)</f>
        <v>0.29204999999999998</v>
      </c>
      <c r="E37" s="5">
        <f t="shared" ref="E37:E41" si="14">((1+D37)^(1/12)-1)</f>
        <v>2.1582104744219066E-2</v>
      </c>
      <c r="F37" s="5">
        <f t="shared" si="10"/>
        <v>7.0224674562768818E-4</v>
      </c>
      <c r="G37" s="6">
        <f t="shared" ref="G37:G41" si="15">((E$2*F37)*C37)</f>
        <v>84403.694362192502</v>
      </c>
    </row>
    <row r="38" spans="1:7" x14ac:dyDescent="0.25">
      <c r="A38" s="2">
        <f t="shared" si="11"/>
        <v>45536</v>
      </c>
      <c r="B38" s="2">
        <f t="shared" si="12"/>
        <v>45565</v>
      </c>
      <c r="C38" s="3">
        <f t="shared" si="13"/>
        <v>30</v>
      </c>
      <c r="D38" s="4">
        <f>(19.23%*1.5)</f>
        <v>0.28844999999999998</v>
      </c>
      <c r="E38" s="5">
        <f t="shared" si="14"/>
        <v>2.1344601002089014E-2</v>
      </c>
      <c r="F38" s="5">
        <f t="shared" ref="F38:F41" si="16">((1+D38)^(1/365)-1)</f>
        <v>6.9459713613584384E-4</v>
      </c>
      <c r="G38" s="6">
        <f t="shared" si="15"/>
        <v>80791.239319048662</v>
      </c>
    </row>
    <row r="39" spans="1:7" x14ac:dyDescent="0.25">
      <c r="A39" s="2">
        <f t="shared" si="11"/>
        <v>45566</v>
      </c>
      <c r="B39" s="2">
        <f t="shared" si="12"/>
        <v>45596</v>
      </c>
      <c r="C39" s="3">
        <f t="shared" si="13"/>
        <v>31</v>
      </c>
      <c r="D39" s="4">
        <f t="shared" ref="D39" si="17">(19.23%*1.5)</f>
        <v>0.28844999999999998</v>
      </c>
      <c r="E39" s="5">
        <f t="shared" si="14"/>
        <v>2.1344601002089014E-2</v>
      </c>
      <c r="F39" s="5">
        <f t="shared" si="16"/>
        <v>6.9459713613584384E-4</v>
      </c>
      <c r="G39" s="6">
        <f t="shared" si="15"/>
        <v>83484.280629683621</v>
      </c>
    </row>
    <row r="40" spans="1:7" x14ac:dyDescent="0.25">
      <c r="A40" s="2">
        <f t="shared" si="11"/>
        <v>45597</v>
      </c>
      <c r="B40" s="2">
        <f t="shared" si="12"/>
        <v>45626</v>
      </c>
      <c r="C40" s="3">
        <f t="shared" si="13"/>
        <v>30</v>
      </c>
      <c r="D40" s="4">
        <v>0.26390000000000002</v>
      </c>
      <c r="E40" s="5">
        <f t="shared" si="14"/>
        <v>1.9708546992495801E-2</v>
      </c>
      <c r="F40" s="5">
        <f t="shared" si="16"/>
        <v>6.4185570585029161E-4</v>
      </c>
      <c r="G40" s="6">
        <f t="shared" si="15"/>
        <v>74656.682617686718</v>
      </c>
    </row>
    <row r="41" spans="1:7" x14ac:dyDescent="0.25">
      <c r="A41" s="2">
        <f t="shared" si="11"/>
        <v>45627</v>
      </c>
      <c r="B41" s="2">
        <v>45639</v>
      </c>
      <c r="C41" s="3">
        <v>13</v>
      </c>
      <c r="D41" s="4">
        <v>0.24390000000000001</v>
      </c>
      <c r="E41" s="5">
        <f t="shared" si="14"/>
        <v>1.8354036071064117E-2</v>
      </c>
      <c r="F41" s="5">
        <f t="shared" si="16"/>
        <v>5.9812841088180413E-4</v>
      </c>
      <c r="G41" s="6">
        <f t="shared" si="15"/>
        <v>30147.257546860175</v>
      </c>
    </row>
    <row r="42" spans="1:7" x14ac:dyDescent="0.25">
      <c r="A42" s="12" t="s">
        <v>9</v>
      </c>
      <c r="B42" s="12"/>
      <c r="C42" s="12"/>
      <c r="D42" s="12"/>
      <c r="E42" s="12"/>
      <c r="F42" s="12"/>
      <c r="G42" s="7">
        <f>SUM(G5:G41)</f>
        <v>3474939.7967096134</v>
      </c>
    </row>
    <row r="43" spans="1:7" x14ac:dyDescent="0.25">
      <c r="A43" s="12" t="s">
        <v>10</v>
      </c>
      <c r="B43" s="12"/>
      <c r="C43" s="12"/>
      <c r="D43" s="12"/>
      <c r="E43" s="12"/>
      <c r="F43" s="12"/>
      <c r="G43" s="11">
        <f>(G42+E2)</f>
        <v>7352066.7967096139</v>
      </c>
    </row>
  </sheetData>
  <mergeCells count="11">
    <mergeCell ref="A43:F43"/>
    <mergeCell ref="A42:F42"/>
    <mergeCell ref="A1:G1"/>
    <mergeCell ref="A2:D2"/>
    <mergeCell ref="E2:G2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I. MORATORIO 2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Alejandro Zamudio Caicedo</dc:creator>
  <cp:lastModifiedBy>Juan Manuel Henao Gallego</cp:lastModifiedBy>
  <dcterms:created xsi:type="dcterms:W3CDTF">2023-09-29T17:52:04Z</dcterms:created>
  <dcterms:modified xsi:type="dcterms:W3CDTF">2024-12-13T20:13:23Z</dcterms:modified>
</cp:coreProperties>
</file>