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fie3-my.sharepoint.com/personal/jegomez_ffie_com_co/Documents/From G Suite Drive/Desktop/Reclamo Cumplimiento G19 - vs HDI/"/>
    </mc:Choice>
  </mc:AlternateContent>
  <xr:revisionPtr revIDLastSave="0" documentId="8_{3DC09C1D-F3A1-43B4-A893-1CCA7765C6F2}" xr6:coauthVersionLast="47" xr6:coauthVersionMax="47" xr10:uidLastSave="{00000000-0000-0000-0000-000000000000}"/>
  <bookViews>
    <workbookView xWindow="-120" yWindow="-120" windowWidth="20730" windowHeight="11040" xr2:uid="{8930EAA7-E391-43B0-966F-CBFFF6A884EB}"/>
  </bookViews>
  <sheets>
    <sheet name="CONSOLIDADO" sheetId="9" r:id="rId1"/>
    <sheet name="I.E JORGE E. GAITAN MARIPI " sheetId="17" r:id="rId2"/>
    <sheet name="I.EADOLFO M. JIMENEZ SOTAQUIRA " sheetId="18" r:id="rId3"/>
    <sheet name="I.E LAS  MERCEDES CHISCAS " sheetId="19" r:id="rId4"/>
    <sheet name="I.E MARISCAL SUCRE BOAVITA" sheetId="20" r:id="rId5"/>
    <sheet name="I.E PANQUEBA " sheetId="2" r:id="rId6"/>
    <sheet name="I.E NACIONALIZADO PABLO VI" sheetId="4" r:id="rId7"/>
    <sheet name="I.E SILVESTRE SEDE CENTRAL" sheetId="1" r:id="rId8"/>
    <sheet name="I.E MIGUEL SILVA PLAZAS " sheetId="5" r:id="rId9"/>
    <sheet name="JOSE CAYETANO VASQUEZ" sheetId="7" r:id="rId10"/>
    <sheet name="I.E ALEJANDRO HUMBOLD." sheetId="8" r:id="rId11"/>
    <sheet name="I.E SAMACA " sheetId="13" r:id="rId12"/>
    <sheet name="I.E DIEGO TORRES " sheetId="15" r:id="rId13"/>
    <sheet name="JOSE JOAQUIN CASAS " sheetId="16" r:id="rId14"/>
    <sheet name="CANASTILLA 4&quot;" sheetId="11" state="hidden" r:id="rId15"/>
    <sheet name="CERRADURA ANTIPANICO " sheetId="10" state="hidden" r:id="rId16"/>
    <sheet name="ACOMETIDA CABLE No 8" sheetId="12" state="hidden" r:id="rId17"/>
    <sheet name="ELEVADOR DE TRES PARADAS" sheetId="14" state="hidden" r:id="rId18"/>
  </sheets>
  <definedNames>
    <definedName name="_xlnm._FilterDatabase" localSheetId="0" hidden="1">CONSOLIDADO!$A$2:$J$15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5" i="9" l="1"/>
  <c r="G18" i="16" l="1"/>
  <c r="G17" i="16"/>
  <c r="G13" i="16"/>
  <c r="G16" i="16"/>
  <c r="H39" i="8"/>
  <c r="H36" i="8" s="1"/>
  <c r="G33" i="7"/>
  <c r="G27" i="7"/>
  <c r="G32" i="7"/>
  <c r="G31" i="7"/>
  <c r="I31" i="5"/>
  <c r="G28" i="5"/>
  <c r="G25" i="5" s="1"/>
  <c r="G27" i="5"/>
  <c r="G43" i="1"/>
  <c r="G41" i="1"/>
  <c r="G38" i="1" s="1"/>
  <c r="G42" i="1" s="1"/>
  <c r="G40" i="1"/>
  <c r="G10" i="2"/>
  <c r="G5" i="2"/>
  <c r="G8" i="2"/>
  <c r="F14" i="9"/>
  <c r="E14" i="9"/>
  <c r="F13" i="9"/>
  <c r="E13" i="9"/>
  <c r="F8" i="9"/>
  <c r="E8" i="9"/>
  <c r="E7" i="9"/>
  <c r="F6" i="9"/>
  <c r="E6" i="9"/>
  <c r="E5" i="9"/>
  <c r="F4" i="9"/>
  <c r="E4" i="9"/>
  <c r="F3" i="9"/>
  <c r="E3" i="9"/>
  <c r="G79" i="20"/>
  <c r="G78" i="20"/>
  <c r="G77" i="20" s="1"/>
  <c r="G76" i="20"/>
  <c r="G75" i="20"/>
  <c r="G74" i="20"/>
  <c r="G72" i="20" s="1"/>
  <c r="G73" i="20"/>
  <c r="G71" i="20"/>
  <c r="G70" i="20"/>
  <c r="G69" i="20"/>
  <c r="G68" i="20"/>
  <c r="G63" i="20" s="1"/>
  <c r="G67" i="20"/>
  <c r="G66" i="20"/>
  <c r="G65" i="20"/>
  <c r="G64" i="20"/>
  <c r="G62" i="20"/>
  <c r="G61" i="20"/>
  <c r="G60" i="20"/>
  <c r="G59" i="20"/>
  <c r="G58" i="20"/>
  <c r="G57" i="20"/>
  <c r="G56" i="20"/>
  <c r="G55" i="20" s="1"/>
  <c r="G54" i="20"/>
  <c r="G53" i="20"/>
  <c r="G52" i="20"/>
  <c r="G51" i="20"/>
  <c r="G50" i="20"/>
  <c r="G48" i="20" s="1"/>
  <c r="G49" i="20"/>
  <c r="G47" i="20"/>
  <c r="G46" i="20"/>
  <c r="G45" i="20"/>
  <c r="G44" i="20"/>
  <c r="G43" i="20"/>
  <c r="G42" i="20"/>
  <c r="G41" i="20" s="1"/>
  <c r="G40" i="20"/>
  <c r="G39" i="20"/>
  <c r="G38" i="20"/>
  <c r="G37" i="20"/>
  <c r="G36" i="20"/>
  <c r="G35" i="20"/>
  <c r="G34" i="20"/>
  <c r="G33" i="20"/>
  <c r="G32" i="20" s="1"/>
  <c r="G31" i="20"/>
  <c r="G30" i="20"/>
  <c r="G29" i="20"/>
  <c r="G28" i="20"/>
  <c r="G27" i="20"/>
  <c r="G26" i="20"/>
  <c r="G25" i="20"/>
  <c r="G24" i="20" s="1"/>
  <c r="G23" i="20"/>
  <c r="G22" i="20"/>
  <c r="G21" i="20"/>
  <c r="G20" i="20" s="1"/>
  <c r="G19" i="20"/>
  <c r="G18" i="20" s="1"/>
  <c r="G17" i="20"/>
  <c r="G16" i="20"/>
  <c r="G15" i="20"/>
  <c r="G13" i="20" s="1"/>
  <c r="G14" i="20"/>
  <c r="G12" i="20"/>
  <c r="G11" i="20"/>
  <c r="G10" i="20"/>
  <c r="G9" i="20"/>
  <c r="G8" i="20"/>
  <c r="G7" i="20"/>
  <c r="G14" i="9" l="1"/>
  <c r="G13" i="9"/>
  <c r="G8" i="9"/>
  <c r="G4" i="9"/>
  <c r="G6" i="9"/>
  <c r="G80" i="20"/>
  <c r="G81" i="20" l="1"/>
  <c r="G82" i="20" s="1"/>
  <c r="H81" i="19" l="1"/>
  <c r="H80" i="19"/>
  <c r="H79" i="19" s="1"/>
  <c r="H78" i="19"/>
  <c r="H77" i="19"/>
  <c r="H76" i="19"/>
  <c r="H75" i="19"/>
  <c r="H74" i="19" s="1"/>
  <c r="H73" i="19"/>
  <c r="H72" i="19"/>
  <c r="H71" i="19"/>
  <c r="H70" i="19"/>
  <c r="H69" i="19"/>
  <c r="H68" i="19"/>
  <c r="H67" i="19"/>
  <c r="H66" i="19"/>
  <c r="H65" i="19"/>
  <c r="H64" i="19"/>
  <c r="H62" i="19"/>
  <c r="H61" i="19"/>
  <c r="H60" i="19"/>
  <c r="H59" i="19"/>
  <c r="H58" i="19"/>
  <c r="H57" i="19"/>
  <c r="H56" i="19"/>
  <c r="H55" i="19" s="1"/>
  <c r="H54" i="19"/>
  <c r="H53" i="19"/>
  <c r="H52" i="19"/>
  <c r="H51" i="19"/>
  <c r="H50" i="19"/>
  <c r="H49" i="19"/>
  <c r="H48" i="19" s="1"/>
  <c r="H47" i="19"/>
  <c r="H46" i="19"/>
  <c r="H45" i="19"/>
  <c r="H44" i="19"/>
  <c r="H41" i="19" s="1"/>
  <c r="H43" i="19"/>
  <c r="H42" i="19"/>
  <c r="H40" i="19"/>
  <c r="H39" i="19"/>
  <c r="H38" i="19"/>
  <c r="H37" i="19"/>
  <c r="H36" i="19"/>
  <c r="H35" i="19"/>
  <c r="H34" i="19"/>
  <c r="H33" i="19"/>
  <c r="H31" i="19"/>
  <c r="H30" i="19"/>
  <c r="H29" i="19"/>
  <c r="H28" i="19"/>
  <c r="H27" i="19"/>
  <c r="H24" i="19" s="1"/>
  <c r="H26" i="19"/>
  <c r="H25" i="19"/>
  <c r="H23" i="19"/>
  <c r="H22" i="19"/>
  <c r="H21" i="19"/>
  <c r="H17" i="19" s="1"/>
  <c r="H20" i="19"/>
  <c r="H19" i="19"/>
  <c r="H18" i="19"/>
  <c r="H16" i="19"/>
  <c r="H15" i="19"/>
  <c r="H14" i="19"/>
  <c r="H13" i="19"/>
  <c r="H12" i="19"/>
  <c r="H11" i="19"/>
  <c r="H10" i="19"/>
  <c r="H9" i="19"/>
  <c r="H7" i="19"/>
  <c r="H6" i="19"/>
  <c r="H5" i="19" s="1"/>
  <c r="H32" i="19" l="1"/>
  <c r="H8" i="19"/>
  <c r="H82" i="19" s="1"/>
  <c r="H83" i="19" l="1"/>
  <c r="H84" i="19" s="1"/>
  <c r="G122" i="18"/>
  <c r="G121" i="18"/>
  <c r="G120" i="18"/>
  <c r="G119" i="18"/>
  <c r="G118" i="18" s="1"/>
  <c r="G117" i="18"/>
  <c r="G116" i="18" s="1"/>
  <c r="G115" i="18"/>
  <c r="G114" i="18"/>
  <c r="G113" i="18"/>
  <c r="G112" i="18"/>
  <c r="G111" i="18"/>
  <c r="G109" i="18"/>
  <c r="G108" i="18" s="1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 s="1"/>
  <c r="G93" i="18"/>
  <c r="G92" i="18"/>
  <c r="G91" i="18"/>
  <c r="G90" i="18"/>
  <c r="G89" i="18"/>
  <c r="G88" i="18"/>
  <c r="G87" i="18"/>
  <c r="G86" i="18"/>
  <c r="G85" i="18"/>
  <c r="G84" i="18"/>
  <c r="G83" i="18"/>
  <c r="G81" i="18"/>
  <c r="G80" i="18"/>
  <c r="G79" i="18"/>
  <c r="G74" i="18" s="1"/>
  <c r="G78" i="18"/>
  <c r="G77" i="18"/>
  <c r="G76" i="18"/>
  <c r="G75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 s="1"/>
  <c r="G59" i="18"/>
  <c r="G58" i="18"/>
  <c r="G57" i="18"/>
  <c r="G56" i="18"/>
  <c r="G55" i="18"/>
  <c r="G54" i="18"/>
  <c r="G53" i="18"/>
  <c r="G52" i="18"/>
  <c r="G50" i="18"/>
  <c r="G46" i="18" s="1"/>
  <c r="G49" i="18"/>
  <c r="G48" i="18"/>
  <c r="G47" i="18"/>
  <c r="G45" i="18"/>
  <c r="G42" i="18" s="1"/>
  <c r="G44" i="18"/>
  <c r="G43" i="18"/>
  <c r="G41" i="18"/>
  <c r="G40" i="18"/>
  <c r="G39" i="18"/>
  <c r="G38" i="18" s="1"/>
  <c r="G37" i="18"/>
  <c r="G35" i="18" s="1"/>
  <c r="G36" i="18"/>
  <c r="G34" i="18"/>
  <c r="G29" i="18" s="1"/>
  <c r="G28" i="18" s="1"/>
  <c r="G27" i="18" s="1"/>
  <c r="G33" i="18"/>
  <c r="G32" i="18"/>
  <c r="G31" i="18"/>
  <c r="G30" i="18"/>
  <c r="G26" i="18"/>
  <c r="G25" i="18"/>
  <c r="G24" i="18"/>
  <c r="G23" i="18"/>
  <c r="G22" i="18"/>
  <c r="E20" i="18"/>
  <c r="G20" i="18" s="1"/>
  <c r="G19" i="18" s="1"/>
  <c r="G18" i="18"/>
  <c r="G16" i="18" s="1"/>
  <c r="G17" i="18"/>
  <c r="G15" i="18"/>
  <c r="G14" i="18" s="1"/>
  <c r="G13" i="18"/>
  <c r="G12" i="18"/>
  <c r="G11" i="18"/>
  <c r="G10" i="18"/>
  <c r="G9" i="18"/>
  <c r="E8" i="18"/>
  <c r="G8" i="18" s="1"/>
  <c r="G7" i="18" s="1"/>
  <c r="G51" i="18" l="1"/>
  <c r="G110" i="18"/>
  <c r="G82" i="18"/>
  <c r="G21" i="18"/>
  <c r="G123" i="18" l="1"/>
  <c r="G124" i="18" l="1"/>
  <c r="G125" i="18" s="1"/>
  <c r="G86" i="17" l="1"/>
  <c r="G83" i="17"/>
  <c r="G82" i="17"/>
  <c r="G81" i="17"/>
  <c r="G80" i="17"/>
  <c r="G79" i="17" s="1"/>
  <c r="G78" i="17"/>
  <c r="G77" i="17"/>
  <c r="G76" i="17"/>
  <c r="G75" i="17"/>
  <c r="G74" i="17"/>
  <c r="G73" i="17" s="1"/>
  <c r="G72" i="17"/>
  <c r="G71" i="17"/>
  <c r="G70" i="17"/>
  <c r="G69" i="17"/>
  <c r="G68" i="17"/>
  <c r="G67" i="17"/>
  <c r="G66" i="17"/>
  <c r="G65" i="17"/>
  <c r="G63" i="17"/>
  <c r="G62" i="17"/>
  <c r="G56" i="17" s="1"/>
  <c r="G61" i="17"/>
  <c r="G60" i="17"/>
  <c r="G59" i="17"/>
  <c r="G58" i="17"/>
  <c r="G57" i="17"/>
  <c r="G55" i="17"/>
  <c r="G54" i="17"/>
  <c r="G53" i="17"/>
  <c r="G52" i="17"/>
  <c r="G51" i="17"/>
  <c r="G50" i="17"/>
  <c r="G49" i="17" s="1"/>
  <c r="G48" i="17"/>
  <c r="G47" i="17"/>
  <c r="G46" i="17"/>
  <c r="G45" i="17"/>
  <c r="G44" i="17"/>
  <c r="G43" i="17"/>
  <c r="G42" i="17" s="1"/>
  <c r="G41" i="17"/>
  <c r="G33" i="17" s="1"/>
  <c r="G40" i="17"/>
  <c r="G39" i="17"/>
  <c r="G38" i="17"/>
  <c r="G37" i="17"/>
  <c r="G36" i="17"/>
  <c r="G35" i="17"/>
  <c r="G34" i="17"/>
  <c r="G32" i="17"/>
  <c r="G31" i="17"/>
  <c r="G30" i="17"/>
  <c r="G29" i="17"/>
  <c r="G28" i="17"/>
  <c r="G27" i="17"/>
  <c r="G26" i="17"/>
  <c r="G25" i="17" s="1"/>
  <c r="G24" i="17"/>
  <c r="G22" i="17" s="1"/>
  <c r="G23" i="17"/>
  <c r="G21" i="17"/>
  <c r="G20" i="17"/>
  <c r="G19" i="17"/>
  <c r="G18" i="17"/>
  <c r="G17" i="17"/>
  <c r="G16" i="17"/>
  <c r="G15" i="17" s="1"/>
  <c r="G14" i="17"/>
  <c r="G13" i="17"/>
  <c r="G12" i="17"/>
  <c r="G11" i="17"/>
  <c r="G10" i="17"/>
  <c r="G8" i="17"/>
  <c r="G7" i="17"/>
  <c r="G6" i="17" s="1"/>
  <c r="G84" i="17" l="1"/>
  <c r="G9" i="17"/>
  <c r="G85" i="17" l="1"/>
  <c r="G15" i="16" l="1"/>
  <c r="G14" i="16"/>
  <c r="G12" i="16"/>
  <c r="G11" i="16" s="1"/>
  <c r="G10" i="16"/>
  <c r="G9" i="16" s="1"/>
  <c r="G8" i="16"/>
  <c r="G7" i="16" s="1"/>
  <c r="H6" i="15"/>
  <c r="H8" i="15"/>
  <c r="H12" i="15"/>
  <c r="H14" i="15"/>
  <c r="H16" i="15"/>
  <c r="H13" i="15"/>
  <c r="H10" i="15"/>
  <c r="H19" i="15" l="1"/>
  <c r="H20" i="15" s="1"/>
  <c r="E15" i="9" l="1"/>
  <c r="F15" i="9"/>
  <c r="H18" i="15"/>
  <c r="H17" i="15"/>
  <c r="H15" i="15"/>
  <c r="H9" i="15"/>
  <c r="H7" i="15"/>
  <c r="G19" i="13"/>
  <c r="G18" i="13"/>
  <c r="G6" i="13"/>
  <c r="G9" i="13"/>
  <c r="G13" i="13"/>
  <c r="G15" i="13"/>
  <c r="S12" i="14"/>
  <c r="S11" i="14"/>
  <c r="H12" i="8"/>
  <c r="H10" i="8"/>
  <c r="H13" i="8"/>
  <c r="H11" i="8"/>
  <c r="G10" i="13"/>
  <c r="G8" i="13"/>
  <c r="G7" i="13"/>
  <c r="G17" i="13"/>
  <c r="G16" i="13"/>
  <c r="G14" i="13"/>
  <c r="G11" i="13"/>
  <c r="M38" i="12"/>
  <c r="K34" i="12"/>
  <c r="F26" i="12"/>
  <c r="G31" i="12"/>
  <c r="E15" i="12" s="1"/>
  <c r="G15" i="12" s="1"/>
  <c r="H23" i="12" s="1"/>
  <c r="G26" i="12"/>
  <c r="H28" i="12"/>
  <c r="G15" i="9" l="1"/>
  <c r="G19" i="16"/>
  <c r="H36" i="12"/>
  <c r="H38" i="12"/>
  <c r="H21" i="15" l="1"/>
  <c r="G20" i="13"/>
  <c r="G21" i="13" s="1"/>
  <c r="H33" i="8"/>
  <c r="H31" i="8" s="1"/>
  <c r="H22" i="8"/>
  <c r="H21" i="8" s="1"/>
  <c r="H9" i="8"/>
  <c r="H7" i="8" s="1"/>
  <c r="H29" i="8"/>
  <c r="H25" i="8"/>
  <c r="H19" i="8"/>
  <c r="H18" i="8" s="1"/>
  <c r="H17" i="8"/>
  <c r="H16" i="8"/>
  <c r="H15" i="8" s="1"/>
  <c r="H38" i="8"/>
  <c r="H37" i="8"/>
  <c r="H35" i="8"/>
  <c r="H30" i="8"/>
  <c r="H26" i="8"/>
  <c r="H24" i="8"/>
  <c r="H23" i="8" s="1"/>
  <c r="H40" i="8" l="1"/>
  <c r="E12" i="9" s="1"/>
  <c r="H27" i="8"/>
  <c r="H34" i="8"/>
  <c r="G8" i="7"/>
  <c r="G6" i="7" s="1"/>
  <c r="H41" i="8" l="1"/>
  <c r="G30" i="7"/>
  <c r="G29" i="7"/>
  <c r="G28" i="7"/>
  <c r="G26" i="7"/>
  <c r="G25" i="7"/>
  <c r="G23" i="7"/>
  <c r="G22" i="7"/>
  <c r="G20" i="7"/>
  <c r="G18" i="7" s="1"/>
  <c r="G17" i="7"/>
  <c r="G16" i="7" s="1"/>
  <c r="G15" i="7"/>
  <c r="G14" i="7" s="1"/>
  <c r="G13" i="7"/>
  <c r="G12" i="7"/>
  <c r="G11" i="7"/>
  <c r="G10" i="7"/>
  <c r="G9" i="5"/>
  <c r="G4" i="5"/>
  <c r="G23" i="5"/>
  <c r="G21" i="5" s="1"/>
  <c r="G13" i="5"/>
  <c r="G11" i="5" s="1"/>
  <c r="G26" i="5"/>
  <c r="G7" i="5"/>
  <c r="G6" i="5"/>
  <c r="G24" i="5"/>
  <c r="G20" i="5"/>
  <c r="G18" i="5" s="1"/>
  <c r="G17" i="5"/>
  <c r="G16" i="5"/>
  <c r="G14" i="5" s="1"/>
  <c r="G10" i="5"/>
  <c r="G8" i="5"/>
  <c r="G36" i="1"/>
  <c r="G34" i="1" s="1"/>
  <c r="G7" i="1"/>
  <c r="G6" i="1" s="1"/>
  <c r="G9" i="1"/>
  <c r="G10" i="1"/>
  <c r="G12" i="1"/>
  <c r="G11" i="1" s="1"/>
  <c r="G15" i="1"/>
  <c r="G14" i="1" s="1"/>
  <c r="G17" i="1"/>
  <c r="G18" i="1"/>
  <c r="G21" i="1"/>
  <c r="G22" i="1"/>
  <c r="G25" i="1"/>
  <c r="G24" i="1" s="1"/>
  <c r="G28" i="1"/>
  <c r="G27" i="1" s="1"/>
  <c r="G31" i="1"/>
  <c r="G30" i="1" s="1"/>
  <c r="G33" i="1"/>
  <c r="G37" i="1"/>
  <c r="G39" i="1"/>
  <c r="G5" i="1"/>
  <c r="G4" i="1" s="1"/>
  <c r="H42" i="8" l="1"/>
  <c r="L42" i="8" s="1"/>
  <c r="F12" i="9"/>
  <c r="G12" i="9" s="1"/>
  <c r="G9" i="7"/>
  <c r="G21" i="7"/>
  <c r="G24" i="7"/>
  <c r="G29" i="5"/>
  <c r="E10" i="9" s="1"/>
  <c r="G8" i="1"/>
  <c r="G19" i="1"/>
  <c r="G16" i="1"/>
  <c r="G8" i="4"/>
  <c r="E11" i="9" l="1"/>
  <c r="G34" i="7"/>
  <c r="F11" i="9" s="1"/>
  <c r="G30" i="5"/>
  <c r="G31" i="5" s="1"/>
  <c r="E9" i="9"/>
  <c r="G35" i="7" l="1"/>
  <c r="G11" i="9"/>
  <c r="F10" i="9"/>
  <c r="G10" i="9" s="1"/>
  <c r="G44" i="1"/>
  <c r="F9" i="9"/>
  <c r="G9" i="9" s="1"/>
  <c r="G7" i="4"/>
  <c r="G6" i="4"/>
  <c r="G7" i="2"/>
  <c r="G6" i="2"/>
  <c r="G5" i="4" l="1"/>
  <c r="G10" i="4" s="1"/>
  <c r="G11" i="4" l="1"/>
  <c r="G11" i="2"/>
  <c r="F7" i="9" l="1"/>
  <c r="G7" i="9" s="1"/>
  <c r="G12" i="2"/>
  <c r="G12" i="4"/>
  <c r="G5" i="9"/>
  <c r="G3" i="9"/>
  <c r="G17" i="9" l="1"/>
</calcChain>
</file>

<file path=xl/sharedStrings.xml><?xml version="1.0" encoding="utf-8"?>
<sst xmlns="http://schemas.openxmlformats.org/spreadsheetml/2006/main" count="1562" uniqueCount="534">
  <si>
    <t>21.1</t>
  </si>
  <si>
    <t>21.1.1</t>
  </si>
  <si>
    <t>UN</t>
  </si>
  <si>
    <t>CANTIDAD</t>
  </si>
  <si>
    <t>VALOR UNITARIO 2022</t>
  </si>
  <si>
    <t>VALOR TOTAL</t>
  </si>
  <si>
    <t>DESCRIPCIÓN</t>
  </si>
  <si>
    <t>ITEM</t>
  </si>
  <si>
    <t>ACTIVIDADES NO PREVISTAS</t>
  </si>
  <si>
    <t>NP</t>
  </si>
  <si>
    <t>NP-1</t>
  </si>
  <si>
    <t>NP-2</t>
  </si>
  <si>
    <t>RETIE</t>
  </si>
  <si>
    <t>RETILAP</t>
  </si>
  <si>
    <t xml:space="preserve">COSTO DIRECTO </t>
  </si>
  <si>
    <t xml:space="preserve">COSTO TOTAL DE LA OBRA </t>
  </si>
  <si>
    <t xml:space="preserve">COSTO INDIRECTO  A. I.U </t>
  </si>
  <si>
    <t>NP-3</t>
  </si>
  <si>
    <t>M2</t>
  </si>
  <si>
    <t>No.</t>
  </si>
  <si>
    <t>INSTITUCIÓN EDUCATIVA</t>
  </si>
  <si>
    <t>MUNICIPIO</t>
  </si>
  <si>
    <t>VALOR OBRA INV 41 - 2022</t>
  </si>
  <si>
    <t>TOTAL:</t>
  </si>
  <si>
    <t>COSTO DIRECTO</t>
  </si>
  <si>
    <t>8.1</t>
  </si>
  <si>
    <t>8.1.1</t>
  </si>
  <si>
    <t>8.1.9</t>
  </si>
  <si>
    <t>8.3.17</t>
  </si>
  <si>
    <t>17.1</t>
  </si>
  <si>
    <t>17.1.3</t>
  </si>
  <si>
    <t>16.1</t>
  </si>
  <si>
    <t>19.3</t>
  </si>
  <si>
    <t>19.3.1</t>
  </si>
  <si>
    <t>19.1</t>
  </si>
  <si>
    <t>19.1.4</t>
  </si>
  <si>
    <t>REPROCESOS DE OBRA RETIE Y RETILAP</t>
  </si>
  <si>
    <t>GLB</t>
  </si>
  <si>
    <t xml:space="preserve">ITEM </t>
  </si>
  <si>
    <t>PRELIMINARES</t>
  </si>
  <si>
    <t>1.3.18</t>
  </si>
  <si>
    <t>DEMOLICION PLACA MACIZA H = 0.10 (INC. RETIRO DE SOBR.)</t>
  </si>
  <si>
    <t>DESAGÜES E INSTALACIONES SUBTERRANEAS</t>
  </si>
  <si>
    <t>3.3.2</t>
  </si>
  <si>
    <t>M</t>
  </si>
  <si>
    <t>INSTALACIÓN HIDRAULICA SANITARIA Y DE GAS</t>
  </si>
  <si>
    <t>7.9.26</t>
  </si>
  <si>
    <t xml:space="preserve">MANGUERA DE CONEXION FLEXIBLE </t>
  </si>
  <si>
    <t>7.9.30</t>
  </si>
  <si>
    <t xml:space="preserve">TAPON DE COBRE Ø 1/2" </t>
  </si>
  <si>
    <t xml:space="preserve">PISOS </t>
  </si>
  <si>
    <t>10.1.5</t>
  </si>
  <si>
    <t>CEMENTO ESMALTADO MORTERO 1:4 H=1.5 cm</t>
  </si>
  <si>
    <t xml:space="preserve">CUBIERTAS E IMPERMEABILIZACIONES </t>
  </si>
  <si>
    <t>11.1</t>
  </si>
  <si>
    <t>IMPERMEABILIZACIONES Y AISLAMIENTOS</t>
  </si>
  <si>
    <t>11.1.3</t>
  </si>
  <si>
    <t>IMPERMEABILIZACION CANALES MANTO ASFALTICO Y FOIL ALUMINIO</t>
  </si>
  <si>
    <t>11.2</t>
  </si>
  <si>
    <t>CUBIERTAS</t>
  </si>
  <si>
    <t>11.2.2</t>
  </si>
  <si>
    <t>SUMINISTRO E INSTALACION DE CUBIERTA EN PANEL METALICO GALVANIZADO PREPINTADO CAL. 26 TIPO SANDWICH, CON AISLANTE EN FIBRA DE VIDRIO E=30 A 50 MM INCLUYE TAPAS DE BORDE DE CUBIERTA Y LOS ACCESORIOS NECESARIOS PARA SU CORRECTA INSTALACION Y FUNCIONAMIENTO.</t>
  </si>
  <si>
    <t>12.2.14</t>
  </si>
  <si>
    <t>RECONSTRUCCIÓN DE VENTANAS EN LÁMINA C.R. C18 (ANTIC - ESMALTE)</t>
  </si>
  <si>
    <t>APARATOS SANITARIOS Y ACCESORIOS</t>
  </si>
  <si>
    <t>APARATOS SANITARIOS</t>
  </si>
  <si>
    <t>16.2.1</t>
  </si>
  <si>
    <t>BARRAS AYUDA MINUSVALIDOS (SUM E INSTALACION)</t>
  </si>
  <si>
    <t>16.2.15</t>
  </si>
  <si>
    <t>REJILLA VENTILACION 20 x 20 (SUM E INSTALACION)</t>
  </si>
  <si>
    <t>CIELOS RASOS Y DIVISIONES</t>
  </si>
  <si>
    <t>CIELOS RASOS</t>
  </si>
  <si>
    <t>CIELO RASO PLANO DRYWALL</t>
  </si>
  <si>
    <t>PINTURA</t>
  </si>
  <si>
    <t>18.1</t>
  </si>
  <si>
    <t>PINTURA SOBRE MAMPOSTERIA</t>
  </si>
  <si>
    <t>18.1.8</t>
  </si>
  <si>
    <t>VINILO BAJO PLACA  -  2 MANOS</t>
  </si>
  <si>
    <t>CERRADURAS Y VIDRIOS</t>
  </si>
  <si>
    <t>CERRADURAS</t>
  </si>
  <si>
    <t>19.1.16</t>
  </si>
  <si>
    <t>INSTALACION POMA</t>
  </si>
  <si>
    <t>19.2</t>
  </si>
  <si>
    <t>HERRAJES</t>
  </si>
  <si>
    <t>19.2.2</t>
  </si>
  <si>
    <t>BISAGRA DE VAIVEN</t>
  </si>
  <si>
    <t>ASEO Y VARIOS</t>
  </si>
  <si>
    <t>ASEO Y LIMPIEZA</t>
  </si>
  <si>
    <t>21.1.5</t>
  </si>
  <si>
    <t>LIMPIEZA DE CANALES Y BAJANTES</t>
  </si>
  <si>
    <t>PRUEBA DE CARGAS DE BARANDAS</t>
  </si>
  <si>
    <t>FIRMA DE HOMOLOGACION DE INSTALACION DE GAS</t>
  </si>
  <si>
    <t xml:space="preserve">V.UNITARIO </t>
  </si>
  <si>
    <t xml:space="preserve">V.TOTAL </t>
  </si>
  <si>
    <t>FILTRO  GEODREN  45X45  CON TUBERIA FILTRO  DE D=100 MM  (INLCUYE GEOTEXTIL Y GRAVILLA)</t>
  </si>
  <si>
    <t xml:space="preserve">N.P 1 </t>
  </si>
  <si>
    <t>N.P 2</t>
  </si>
  <si>
    <t>ASEO GENERAL</t>
  </si>
  <si>
    <t xml:space="preserve">PRUEBAS </t>
  </si>
  <si>
    <t xml:space="preserve">                                 COSTO INDIRECTO </t>
  </si>
  <si>
    <t>INSTALACIÓN ELECTRICA, TELEFÓNICA Y COMUNICACIONES</t>
  </si>
  <si>
    <t>SALIDAS PARA ALUMBRADO Y TOMAS</t>
  </si>
  <si>
    <t xml:space="preserve"> </t>
  </si>
  <si>
    <t>SALIDA + INTERRUPTOR SENCILLO LUMINEX O EQUIVALENTE - PVC</t>
  </si>
  <si>
    <t>SALIDA + TOMACORRIENTE DOBLE (GFCI) PARA BAÑOS, LABORATORIOS Y COCINAS - INCLUYE PROTECCION PARA EXTERIORES</t>
  </si>
  <si>
    <t>8.1.16</t>
  </si>
  <si>
    <t>SALIDA + TRIFASICA NEMA 14-30R 208 V (3fases + tierra) - PVC</t>
  </si>
  <si>
    <t>CABLEADO 2#10</t>
  </si>
  <si>
    <t>8.4.17</t>
  </si>
  <si>
    <t>BREAKER INDUSTRIAL 3 X 500/600 A</t>
  </si>
  <si>
    <t>11.2.22</t>
  </si>
  <si>
    <t>SUMINISTRO E INSTALACION DE CUBIERTA TERMOACUSTICA UPVC BLANCO - BLANCO CON FIBRA DE CARBONO DE 2,5 MM COLOR A DEFINIR</t>
  </si>
  <si>
    <t>CERRADURA SAFE ENTRADA 142A ALUMINIO SATINADO</t>
  </si>
  <si>
    <t>OBRAS EXTERIORES</t>
  </si>
  <si>
    <t>20.5</t>
  </si>
  <si>
    <t>OTROS - ZONAS EXTERIORES</t>
  </si>
  <si>
    <t>20.5.5</t>
  </si>
  <si>
    <t>CANAL EN CONCRETO CON LADRILLO REJILLA SECCION   ,20 X ,40</t>
  </si>
  <si>
    <t>21.1.6</t>
  </si>
  <si>
    <t>SONDEO Y REVISIÓN DE DESAGUES</t>
  </si>
  <si>
    <t>CERTIFICADO RETIE</t>
  </si>
  <si>
    <t>CERTIFICADO RETILAP</t>
  </si>
  <si>
    <t>V.UNITARIO</t>
  </si>
  <si>
    <t>V. TOTAL</t>
  </si>
  <si>
    <t xml:space="preserve">COSTO TOTAL </t>
  </si>
  <si>
    <t xml:space="preserve">                             COSTO INDIRECTO </t>
  </si>
  <si>
    <t xml:space="preserve">RIETE Y RETILAP </t>
  </si>
  <si>
    <t>N.P1</t>
  </si>
  <si>
    <t>N.P2</t>
  </si>
  <si>
    <t>TOTAL</t>
  </si>
  <si>
    <t>8.12</t>
  </si>
  <si>
    <t>REVISIÓN GENERAL ELÉCTRICA</t>
  </si>
  <si>
    <t>8.12.1</t>
  </si>
  <si>
    <t>REVISIÓN Y REPARACIÓN DE PUNTO ELÉCTRICO (INC. CAMBIO DE APARATOS)</t>
  </si>
  <si>
    <t>11.1.6</t>
  </si>
  <si>
    <t xml:space="preserve">SUMINISTRO E INSTALACION DE MANTO ASFALTICO 2.8 A 3.00 mm </t>
  </si>
  <si>
    <t>N.P 1</t>
  </si>
  <si>
    <t>INSTALACION ELECTRICA ACOMETIDA GENERAL</t>
  </si>
  <si>
    <t xml:space="preserve">CARPINTERIA DE METÁLICA </t>
  </si>
  <si>
    <t>12.2.9</t>
  </si>
  <si>
    <t>REJAS LAMINA (ANTIC - ESMALTE)</t>
  </si>
  <si>
    <t>16.4</t>
  </si>
  <si>
    <t>APARATOS SANITARIOS Y ACCESORIOS - ANTIVANDÁLICOS TIPO PUSH (SUM E INSTALACION)</t>
  </si>
  <si>
    <t>19.1.6</t>
  </si>
  <si>
    <t>SUMINISTRO E INSTALACIÓN DE CERRADURA CILÍNDRICA DE POMO METÁLICO GRADO 2 FUNCIÓN AULA, (POMO INTERIOR SIEMPRE ACTIVO, POMO EXTERIOR SE ACTIVA CON LA LLAVE.) CON AMAESTRAMIENTO SEGÚN ESPECIFICACIÓN. REFERENCIA YALE  LF 5308 O EQUIVALENTE</t>
  </si>
  <si>
    <t>VIDRIOS Y ESPEJOS</t>
  </si>
  <si>
    <t>ESPEJO CRISTAL 4 mm - BISELADO 2 cm</t>
  </si>
  <si>
    <t>19.3.2</t>
  </si>
  <si>
    <t>INSTALACION ESPEJOS (M.O.)</t>
  </si>
  <si>
    <t>21.1.10</t>
  </si>
  <si>
    <t>SUMINISTRO E INSTALACION DE BOMBA EYECTORA INCLUYE TODOS LOS ACCESORIOS PARA LA INSTALACION, PARA UN CAUDAL DE 7.87 L/S, CABEZA DINAMICA TOTAL DE 38,57m Y 1.5 HP.</t>
  </si>
  <si>
    <t>OTROS Y CERTIFICACIONES</t>
  </si>
  <si>
    <t>PRUEA DE ELEVAPERSONAS (MOTOR)</t>
  </si>
  <si>
    <t>UND</t>
  </si>
  <si>
    <t>PRUEBA DE CONECTIVIDAD RED VOZ Y DATOS</t>
  </si>
  <si>
    <t>CERTIFICADO RETTIE</t>
  </si>
  <si>
    <t>IE TECNICA NACIONALIZADA PABLO VI (BOYACA -CUBARA): 1185 M2</t>
  </si>
  <si>
    <t>INSTITUCIÓN EDUCATIVA  PANQUEBA (BOYACA - PANQUEBA  ): 278,1 M2</t>
  </si>
  <si>
    <t xml:space="preserve">IE SILVESTRE ARENAS SEDE CENTRAL -SOGAMOSO ( 1980,234 M2) </t>
  </si>
  <si>
    <t xml:space="preserve">IE MIGUEL SILVA PLAZAS - DUITAMA (1062,09 M2) </t>
  </si>
  <si>
    <t>V. UNITARIO</t>
  </si>
  <si>
    <t>N.P 3</t>
  </si>
  <si>
    <t>N.P 4</t>
  </si>
  <si>
    <t>PRESUPUESTO DE OBRA I.E JOSE CAYETANO VASQUEZ DE CIENEGA - BOYACA  (984,96 M2)</t>
  </si>
  <si>
    <t>PRUEBAS DE PRESIÓN RED HIDRÁULICA Y DE ESTANQUEIDAD RED SANITARIA</t>
  </si>
  <si>
    <t>N.P 5</t>
  </si>
  <si>
    <t xml:space="preserve">                                 COSTO INDIRECTO</t>
  </si>
  <si>
    <t>PRESUPUESTO DE OBRA IE ALEJANDRO DE HUMBOLDT
SEDE JOSE JOAQUIN CASTRO MARTINEZ - BOYACA - ARCABUCO  (1999,395 M2)</t>
  </si>
  <si>
    <t xml:space="preserve">ACOMETIDA PRINCIPAL PARA ALIMENTACIÓN DE TABLERO DE DISTRIBUCIÓN TGA </t>
  </si>
  <si>
    <t>PAÑETES</t>
  </si>
  <si>
    <t>9.1</t>
  </si>
  <si>
    <t>PAÑETES SOBRE MUROS</t>
  </si>
  <si>
    <t>9.1.3</t>
  </si>
  <si>
    <t xml:space="preserve">PAÑETE IMPERMEABILIZADO S/MUROS 1:4. </t>
  </si>
  <si>
    <t>1.1</t>
  </si>
  <si>
    <t>OBRAS PRELIMINARES</t>
  </si>
  <si>
    <t>1.3.12</t>
  </si>
  <si>
    <t>DEMOLICION PAÑETES (INC. RETIRO DE SOBR.)</t>
  </si>
  <si>
    <t>18.4</t>
  </si>
  <si>
    <t>VARIOS - PINTURA</t>
  </si>
  <si>
    <t>18.4.10</t>
  </si>
  <si>
    <t>SUMINISTRO E INSTALACION DE PINTURA EPOXICA PARA PISOS, MUROS Y TECHOS INCLUYE PREPARACION DE SUPERFICIE Y PRIMER DE ADHERENCIA</t>
  </si>
  <si>
    <t>9.1.1</t>
  </si>
  <si>
    <t>FILOS Y DILATACIONES</t>
  </si>
  <si>
    <t>ML</t>
  </si>
  <si>
    <t>CIMENTACION</t>
  </si>
  <si>
    <t>2.1</t>
  </si>
  <si>
    <t>EXCAVACIONES, RELLENOS Y REEMPLAZOS</t>
  </si>
  <si>
    <t>2.1.11</t>
  </si>
  <si>
    <t xml:space="preserve">RELLENO EN RECEBO COMUN (Suministro, Extendido, Humedecimiento y Compactación)  </t>
  </si>
  <si>
    <t>M3</t>
  </si>
  <si>
    <t>3</t>
  </si>
  <si>
    <t>11.3</t>
  </si>
  <si>
    <t>ACCESORIOS Y OTROS</t>
  </si>
  <si>
    <t>11.3.6</t>
  </si>
  <si>
    <t>SUMINISTRO E INSTALACION DE CANAL LAMINA GALVANIZADA  Ds = 100 cm - CAL 20. INCLUYE SOPORTES, SOSCOS, REFUERZOS Y GARGOLAS DE REBOSE</t>
  </si>
  <si>
    <t xml:space="preserve">N.P </t>
  </si>
  <si>
    <t xml:space="preserve">SUMINSTRO E INSTALACION DE CERRADURA ANTIPANICO </t>
  </si>
  <si>
    <t>2</t>
  </si>
  <si>
    <t xml:space="preserve">CANASTILLA CON SOSCO 4 " METALICA PARA LAVAMANOS QUIRURGICOS </t>
  </si>
  <si>
    <t>16.1.10</t>
  </si>
  <si>
    <t>GRIFERIA LAVAPLATOS PRISMA SOBREPONER (SUM E INSTALACION)</t>
  </si>
  <si>
    <t xml:space="preserve">CERITICADOS RETIE Y RETILAP </t>
  </si>
  <si>
    <t>ta</t>
  </si>
  <si>
    <r>
      <rPr>
        <b/>
        <sz val="6.5"/>
        <rFont val="Arial"/>
        <family val="2"/>
      </rPr>
      <t>CAPÍTULO:</t>
    </r>
  </si>
  <si>
    <r>
      <rPr>
        <b/>
        <sz val="6.5"/>
        <rFont val="Arial"/>
        <family val="2"/>
      </rPr>
      <t>NO PREVISTOS</t>
    </r>
  </si>
  <si>
    <r>
      <rPr>
        <b/>
        <sz val="6.5"/>
        <rFont val="Arial"/>
        <family val="2"/>
      </rPr>
      <t>ITEM:</t>
    </r>
  </si>
  <si>
    <t xml:space="preserve">NP </t>
  </si>
  <si>
    <r>
      <rPr>
        <b/>
        <sz val="6.5"/>
        <rFont val="Arial"/>
        <family val="2"/>
      </rPr>
      <t>DESCRIPCIÓN ITEM:</t>
    </r>
  </si>
  <si>
    <r>
      <rPr>
        <b/>
        <sz val="6.5"/>
        <rFont val="Arial"/>
        <family val="2"/>
      </rPr>
      <t>UNIDAD:</t>
    </r>
  </si>
  <si>
    <r>
      <rPr>
        <b/>
        <sz val="6.5"/>
        <rFont val="Arial"/>
        <family val="2"/>
      </rPr>
      <t>A.-HERRAMIENTA,  MAQUINARIA, EQUIPOS Y TRANSPORTE</t>
    </r>
  </si>
  <si>
    <r>
      <rPr>
        <sz val="6.5"/>
        <rFont val="Arial"/>
        <family val="2"/>
      </rPr>
      <t>Descripción</t>
    </r>
  </si>
  <si>
    <t>Tarifa/Hora</t>
  </si>
  <si>
    <t>Rendimiento</t>
  </si>
  <si>
    <t>Costo Total</t>
  </si>
  <si>
    <r>
      <rPr>
        <sz val="6.5"/>
        <rFont val="Arial"/>
        <family val="2"/>
      </rPr>
      <t>EQ. BASICO HERRAMIENTA MENOR</t>
    </r>
  </si>
  <si>
    <t>-</t>
  </si>
  <si>
    <r>
      <rPr>
        <b/>
        <sz val="6.5"/>
        <rFont val="Arial"/>
        <family val="2"/>
      </rPr>
      <t>B.- MATERIALES</t>
    </r>
  </si>
  <si>
    <t>Unidad</t>
  </si>
  <si>
    <t>Costo Unitario</t>
  </si>
  <si>
    <t>Cantidad</t>
  </si>
  <si>
    <t>ml</t>
  </si>
  <si>
    <t>Sub-Total</t>
  </si>
  <si>
    <r>
      <rPr>
        <b/>
        <sz val="6.5"/>
        <rFont val="Arial"/>
        <family val="2"/>
      </rPr>
      <t>C.-MANO DE OBRA</t>
    </r>
  </si>
  <si>
    <r>
      <rPr>
        <sz val="6.5"/>
        <rFont val="Arial"/>
        <family val="2"/>
      </rPr>
      <t xml:space="preserve">CUADRILLA INSTALACIONES ELÉCTRICAS BI (oficial +
</t>
    </r>
    <r>
      <rPr>
        <sz val="6.5"/>
        <rFont val="Arial"/>
        <family val="2"/>
      </rPr>
      <t>ayudante)</t>
    </r>
  </si>
  <si>
    <t>HR</t>
  </si>
  <si>
    <r>
      <rPr>
        <b/>
        <sz val="6.5"/>
        <rFont val="Arial"/>
        <family val="2"/>
      </rPr>
      <t>TOTAL COSTO DIRECTO</t>
    </r>
  </si>
  <si>
    <t>Cable No</t>
  </si>
  <si>
    <t xml:space="preserve">cantida de metros </t>
  </si>
  <si>
    <t>PRESUPUESTO DE OBRA IE IET NACIONALIZADO SAMACA
SAMACA - BOYACA -   (4172,832 M2)</t>
  </si>
  <si>
    <t>8.3</t>
  </si>
  <si>
    <t>ACOMETIDAS Y CONDUCTORES</t>
  </si>
  <si>
    <t>8.3.20</t>
  </si>
  <si>
    <t xml:space="preserve">CABLEADO 3#8  PARA ALIMENTACIÓN DE TABLERO DE DISTRIBUCIÓN TGA </t>
  </si>
  <si>
    <t>8.4</t>
  </si>
  <si>
    <t>TABLEROS E INTERRUPTORES</t>
  </si>
  <si>
    <t>8.4.5</t>
  </si>
  <si>
    <t>TABLERO DE AUTOMÁTICOS DE 36 CIRCUITOS TIPO PESADO CON PUERTA Y CERRADURA DE CIERRE, CERRADURA Y ESPACIO TOTALIZADOR INDUSTRIAL NTQ-412T Y BARRAJE DE TIERRA AISLADA.</t>
  </si>
  <si>
    <t>SUMINSTRO E INSTALACION DE ELEVADORES DE TRES PARADAS</t>
  </si>
  <si>
    <t xml:space="preserve">PRUEBAS Y ELEVADORES </t>
  </si>
  <si>
    <t>10.1</t>
  </si>
  <si>
    <t>BASES PISOS Y AFINADOS</t>
  </si>
  <si>
    <t>PRESUPUESTO DE OBRA I.E DIEGO TORRES 
TURMEQUE  - BOYACA -   (1344,1725M2)</t>
  </si>
  <si>
    <t>10.2.33</t>
  </si>
  <si>
    <t>SUMINISTRO E INSTALACION DE BALDOSA CERAMICA ANTIDESLIZANTE EN DUROPISO 30X30.</t>
  </si>
  <si>
    <t>MANTEMINIENTO Y REPARACION DE  REJILLAS METÁLICAS CUNETAS</t>
  </si>
  <si>
    <t>60</t>
  </si>
  <si>
    <t xml:space="preserve">REJILLA Y ELEVAPERSONAS </t>
  </si>
  <si>
    <t>9.1.10</t>
  </si>
  <si>
    <t>RESANES GENERALES</t>
  </si>
  <si>
    <t>PRESUPUESTO DE OBRA COLEGIO LICEO NACIONAL JOSE JOAQUIN CASAS 
CHIQUINQUIRA   - BOYACA -   (762,24M2)</t>
  </si>
  <si>
    <t>1</t>
  </si>
  <si>
    <t xml:space="preserve">CERRADURAS ANTIPANICO </t>
  </si>
  <si>
    <t>PRESUPUESTO DE OBRA I. E JORGE ELIECER GAITÁN- MARIPÍ</t>
  </si>
  <si>
    <t>ITEMS</t>
  </si>
  <si>
    <t xml:space="preserve">DESCRIPCIONES </t>
  </si>
  <si>
    <t>UNIDAD</t>
  </si>
  <si>
    <t>CANT</t>
  </si>
  <si>
    <t xml:space="preserve">V. UNITARIO </t>
  </si>
  <si>
    <t>19.3.7</t>
  </si>
  <si>
    <t>Vidrio cristal templado incoloro - 6 mm</t>
  </si>
  <si>
    <t>m2</t>
  </si>
  <si>
    <t>Espejo cristal 4 mm - biselado 2 cm</t>
  </si>
  <si>
    <t>16.3</t>
  </si>
  <si>
    <t>OTROS - APARATOS SANITARIOS Y ACCESORIOS</t>
  </si>
  <si>
    <t>16.3.6</t>
  </si>
  <si>
    <t>Suministro e instalación de tanque plástico 5000 lts. inc. válvula de flotador y accesorios</t>
  </si>
  <si>
    <t>und</t>
  </si>
  <si>
    <t>Suministro e instalación bombas e hidroflo 1 H.P  cuarto de tanques agua potable</t>
  </si>
  <si>
    <t>Pruebas de presión red hidráulica y de estanqueidad red sanitaria</t>
  </si>
  <si>
    <t>Suministro e instalación medidor acueducto 1/2"</t>
  </si>
  <si>
    <t>Suministro e instalación cubierta en fibrocemento para cuarto  de tanques, incluye entramada  estructura en madera</t>
  </si>
  <si>
    <t>20.3</t>
  </si>
  <si>
    <t>CERRAMIENTOS Y MOBILIARIO URBANO</t>
  </si>
  <si>
    <t>20.3.1</t>
  </si>
  <si>
    <t>Cerramiento tubo y malla ondulada</t>
  </si>
  <si>
    <t>16.4.1</t>
  </si>
  <si>
    <t>Sanitario institucional color blanco para conexión posterior de alta presión tipo mancesa ó similar</t>
  </si>
  <si>
    <t>16.4.13</t>
  </si>
  <si>
    <t>Lavamanos de sobreponer marsella blanco tipo corona ó similar</t>
  </si>
  <si>
    <t>16.1.25</t>
  </si>
  <si>
    <t>Orinal mediano de colgar institucional color blanco P. conexión Diam. 5/8" REF 21 AA 8860 Mancesa o similar</t>
  </si>
  <si>
    <t>16.1.35</t>
  </si>
  <si>
    <t xml:space="preserve">Poceta acero inox. 35x40 + griferia (sum e instalacion) para cocina
</t>
  </si>
  <si>
    <t>19.1.1</t>
  </si>
  <si>
    <t xml:space="preserve">Cerradura safe alcoba clasic 141 - alumino satinado          </t>
  </si>
  <si>
    <t>Suministro e instalación cielo raso en superboard de 10mm cocina y baños</t>
  </si>
  <si>
    <t>SUMINISTRO E INSTALACION DE LUMINARIAS</t>
  </si>
  <si>
    <t>15,1.1</t>
  </si>
  <si>
    <t>Suministro e instalación de luminaria panel led redondo 8" 18w sobreponer, 100-240 v, flujo luminoso mayor a 1050 lm, irc 70, vida útil mayor 20,000 h. incluye conectores de resorte, cinta , accesorios de fijación y soporte. material certificado, garantizado e instalado según reglamentación ntc 2050.</t>
  </si>
  <si>
    <t>15,1.2</t>
  </si>
  <si>
    <t>Suministro e instalación de luminaria hermética 2x18 w sobreponer, 100-240 v, irc 80, flujo luminoso 3600, vida útil mayor a 30,000 horas, 6500 k. incluye conectores de resorte, cinta , accesorios de fijación y soporte. material certificado, garantizado e instalado según reglamentación ntc 2050.</t>
  </si>
  <si>
    <t>15.1,6</t>
  </si>
  <si>
    <t>Suministro e instalación de luminaria de emergencia 2x1,6w 100-240 v, 6500 k, irc 70, flujo luminoso 125 o más. incluye conectores de resorte, cinta , accesorios de fijación y soporte. material certificado, garantizado e instalado según reglamentación ntc 2050.</t>
  </si>
  <si>
    <t>Salida + tomacorriente doble (gfci) para baños, laboratorios y cocinas - incluye proteccion para exteriores</t>
  </si>
  <si>
    <t>8.1.8</t>
  </si>
  <si>
    <t>Salida + tomacorriente doble monofasica - pvc</t>
  </si>
  <si>
    <t>8.6.9</t>
  </si>
  <si>
    <t>Salida para tomacorriente doble monofasica en canaleta</t>
  </si>
  <si>
    <t>8.4.1</t>
  </si>
  <si>
    <t>Tablero de automáticos de 12 circuitos tipo pesado con puerta y cerradura de cierre, cerradura y espacio totalizador industrial ntq-412t y barraje de tierra aislada.</t>
  </si>
  <si>
    <t>8.4.2</t>
  </si>
  <si>
    <t>Tablero de automáticos de 18 circuitos tipo pesado con puerta y cerradura de cierre, cerradura y espacio totalizador industrial ntq-412t y barraje de tierra aislada.</t>
  </si>
  <si>
    <t>8.4.3</t>
  </si>
  <si>
    <t>Tablero de automáticos de 24 circuitos tipo pesado con puerta y cerradura de cierre, cerradura y espacio totalizador industrial ntq-412t y barraje de tierra aislada.</t>
  </si>
  <si>
    <t>Salida + interruptor sencillo luminex o equivalente - pvc</t>
  </si>
  <si>
    <t>8.1.2</t>
  </si>
  <si>
    <t>Salida + interruptor doble luminex o equivalente - pvc</t>
  </si>
  <si>
    <t>8.1.3</t>
  </si>
  <si>
    <t>Salida + interruptor triple luminex o equivalente- pvc</t>
  </si>
  <si>
    <t>8.1.21</t>
  </si>
  <si>
    <t>Salida + interruptor sencillo conmutable - pvc</t>
  </si>
  <si>
    <t>Salida + interruptor sensor baños</t>
  </si>
  <si>
    <t>7.12</t>
  </si>
  <si>
    <t>TUBERIA Y ACCESORIOS RED CONTRAINCENDIO</t>
  </si>
  <si>
    <t>7.12.3</t>
  </si>
  <si>
    <t>Suministro e instalacion de tuberia acero al carbon c/c sch 10 1 1/2" ranurada</t>
  </si>
  <si>
    <t>7.12.4</t>
  </si>
  <si>
    <t>Suministro e instalacion de tuberia acero al carbon c/c sch 10 2" ranurada</t>
  </si>
  <si>
    <t>7.12.6</t>
  </si>
  <si>
    <t>Suministro e instalacion de tuberia acero al carbon c/c sch 10 2 1/2" ranurada</t>
  </si>
  <si>
    <t>7.12.11</t>
  </si>
  <si>
    <t>Suministro e instalacion de accesorios tuberia acero negro 1 1/2"</t>
  </si>
  <si>
    <t>un</t>
  </si>
  <si>
    <t>7.12.12</t>
  </si>
  <si>
    <t>Suministro e instalacion de accesorios tuberia acero negro 2"</t>
  </si>
  <si>
    <t>7.12.13</t>
  </si>
  <si>
    <t>Suministro e instalacion de accesorios tuberia acero negro 2 1/2"</t>
  </si>
  <si>
    <t>7.13</t>
  </si>
  <si>
    <t>VALVULAS Y ADITAMENTOS RED CONTRAINCENDIO</t>
  </si>
  <si>
    <t>7.13.1</t>
  </si>
  <si>
    <t>Suministro e instalacion de rociador pendiente respuesta rapida 1/2"</t>
  </si>
  <si>
    <t>7.13.2</t>
  </si>
  <si>
    <t>Punto rociador 1/2"</t>
  </si>
  <si>
    <t>7.13.3</t>
  </si>
  <si>
    <t>Suministro e instalacion gabinete contra incendio tipo iii</t>
  </si>
  <si>
    <t>7.13.4</t>
  </si>
  <si>
    <t>Suministro e instalacion estacion de control prueba y drenaje 4"</t>
  </si>
  <si>
    <t>7.13.5</t>
  </si>
  <si>
    <t>Suministro e instalacion siamesa en bronce 4" x 2 1/2" x 2 1/2"</t>
  </si>
  <si>
    <t>7.13.6</t>
  </si>
  <si>
    <t>Suministro e instalacion cabezal de pruebas 4 x 2 1/2" (2)</t>
  </si>
  <si>
    <t>8.7</t>
  </si>
  <si>
    <t>PUESTA A TIERRA Y PROTECCIÓN CONTRA DESCARGAS ATMOSFÉRICAS</t>
  </si>
  <si>
    <t>8.7.3</t>
  </si>
  <si>
    <t>Suministro  de un kit de montaje para punta captadora compuesto de los siguientes elementos: base en bronce con tornillos de fijación a la superficie de concreto. punta captadora franklin de 0.80 m. de altura. en acero inoxidable de ø 3/8 “ tipo 1 “. abra</t>
  </si>
  <si>
    <t>8.7.4</t>
  </si>
  <si>
    <t>Suministro  de un kit de montaje para punta captadora compuesto de los siguientes elementos: base en bronce con tornillos de fijación a la superficie de concreto. punta captadora franklin de 1.00 m. de altura. en acero inoxidable de ø 3/8 “ tipo 1 “. abra</t>
  </si>
  <si>
    <t>8.7.5</t>
  </si>
  <si>
    <t>Bajante pararrayos en 3/4" x 3m galvanizado y cable #2 awg  desnudo</t>
  </si>
  <si>
    <t>8.7.6</t>
  </si>
  <si>
    <t>Tendido de conductor de cobre desnudo # 2 awg, desde la cubierta hasta el terreno por las bajantes.</t>
  </si>
  <si>
    <t>8.7.8</t>
  </si>
  <si>
    <t>Tendido de tubería ø 1” galvanizado imc embebido en las columnas de concreto, desde la cubierta hasta el terreno.</t>
  </si>
  <si>
    <t>8.7.12</t>
  </si>
  <si>
    <t>Conexión exotérmica varilla-cable calibre #2 awg. incluye suministro de molde fundente y demás accesorios.</t>
  </si>
  <si>
    <t>8.7.18</t>
  </si>
  <si>
    <t xml:space="preserve">Caja de inspeccion para electrodo de puesta a tierra 30 x 30. incluye marco y tapa </t>
  </si>
  <si>
    <t>8.6</t>
  </si>
  <si>
    <t>CABLEADO ESTRUCTURADO, VOZ Y DATOS</t>
  </si>
  <si>
    <t>8.6.1</t>
  </si>
  <si>
    <t>Cable utp cat 6 tendido y certificado. incluye terminales rj45 y marcacion</t>
  </si>
  <si>
    <t>8.6.2</t>
  </si>
  <si>
    <t>Patch cord categoria 6 x 1 m certificado</t>
  </si>
  <si>
    <t>8.6.3</t>
  </si>
  <si>
    <t>Patch cord categoria 6 x 3 m certificado</t>
  </si>
  <si>
    <t>8.6.6</t>
  </si>
  <si>
    <t>Patch panel 24 puertos categoria 6</t>
  </si>
  <si>
    <t>8.6.10</t>
  </si>
  <si>
    <t>Tomacorriente doble  polo a tierra regulada color naranja en canaleta</t>
  </si>
  <si>
    <t>8.6.11</t>
  </si>
  <si>
    <t>Tomacorriente doble polo a tierra regulada</t>
  </si>
  <si>
    <t>8.6.12</t>
  </si>
  <si>
    <t>Gabinete 60x60 homologado</t>
  </si>
  <si>
    <t>8.6.13</t>
  </si>
  <si>
    <t>Gabinete 90x90 homologado incluye ventilador y multitoma</t>
  </si>
  <si>
    <t>OBRAS COMPLEMENTARIAS</t>
  </si>
  <si>
    <t>N.P 6</t>
  </si>
  <si>
    <t>Instalación cielo raso PVC aulas</t>
  </si>
  <si>
    <t>7.9.4</t>
  </si>
  <si>
    <t>Acometida de gas unifamiliar</t>
  </si>
  <si>
    <t>18.1.4</t>
  </si>
  <si>
    <t>Pintura en vinilo tipo 1 muros interiores 3 manos</t>
  </si>
  <si>
    <t>Suministro e instalación de pintura epoxica para pisos, muros y techos incluye preparación de superficie y primer de adherencia</t>
  </si>
  <si>
    <t xml:space="preserve">Aseo general </t>
  </si>
  <si>
    <t>N.P</t>
  </si>
  <si>
    <t xml:space="preserve">RETIE Y RETILAP </t>
  </si>
  <si>
    <t>N.P 7</t>
  </si>
  <si>
    <t xml:space="preserve">Retie </t>
  </si>
  <si>
    <t>N.P 8</t>
  </si>
  <si>
    <t>Retilap</t>
  </si>
  <si>
    <t xml:space="preserve">COSTO DIRECTO DE OBRA </t>
  </si>
  <si>
    <t xml:space="preserve">                                      COSTO INDIRECTO AIU </t>
  </si>
  <si>
    <t xml:space="preserve">COSTO TOTAL DE OBRA  </t>
  </si>
  <si>
    <t>PRESUPUESTO DE OBRA I. E. ADOLFO MARÍA JIMENEZ- SOTAQUIRÁ</t>
  </si>
  <si>
    <t xml:space="preserve">DESCRIPCIÓN </t>
  </si>
  <si>
    <t>12.2</t>
  </si>
  <si>
    <t>CARPINTERIA EN LAMINA</t>
  </si>
  <si>
    <t>12.2.5</t>
  </si>
  <si>
    <t>Suministro e instalacion de puerta metalica entamborada lamina c.r. c18 (antic - esmalte)</t>
  </si>
  <si>
    <t>12.1</t>
  </si>
  <si>
    <t>CARPINTERIA EN ALUMINIO</t>
  </si>
  <si>
    <t>12.1.1</t>
  </si>
  <si>
    <t>Suministro e instalacion de ventaneria de aluminio, tipo corrediza, perfil extruido, acabado anodizado, vidrio de seguridad, norma nsr10 k.4.2 y k.4.3. incluye empaques, sellos, anclajes y accesorios</t>
  </si>
  <si>
    <t>12.2.15</t>
  </si>
  <si>
    <t>Baranda metalica corredores de circulacion, tubo circular en acero galvanizado de 2" inclinado hacia el interior anclada a bordillo de concreto con platinas de 0,17 cm x 0,20 cm de acero de 1/4" y chazo de anclaje de 3/8" x 3" con platinas de hierro laterales de 3/8" x 2" y platinas internas de 1/4" x 1 1/2"  tubo interno en acero de 1 1/2" dos manos de anticorrosivo y acabado en pintura esmalte</t>
  </si>
  <si>
    <t>17.2</t>
  </si>
  <si>
    <t>DIVISIONES</t>
  </si>
  <si>
    <t>17.2.2</t>
  </si>
  <si>
    <t>Suministro e instalacion de divisiones para baños en lamina calibre 18  (inc pintura horno)</t>
  </si>
  <si>
    <t>Suministro e instalación rejilla metalica en angulo marco  1 -1/2" x 1-1/2" contra marco  1-1/4" x 1-1/4" transversales 1"x 1" ncluye bisagras incluye pintura en aticorrosivo y acabado para cárcamos cocina</t>
  </si>
  <si>
    <t>11.3.2</t>
  </si>
  <si>
    <t>Bajante pvc de 3" (raingo)</t>
  </si>
  <si>
    <t>Suministro e instalación bombas e hidroflo DE 1 HP  cuarto de tanques agua potable</t>
  </si>
  <si>
    <t xml:space="preserve">N.P  3 </t>
  </si>
  <si>
    <t xml:space="preserve">N.P4 </t>
  </si>
  <si>
    <t>N.P5</t>
  </si>
  <si>
    <t>Suministro e instalación cubierta en fibrocemento para cuarto  de tanques, incluye entramada  estructura en madera.</t>
  </si>
  <si>
    <t>16.1.45</t>
  </si>
  <si>
    <t xml:space="preserve">Suministro e instalación sanitario infantil mancesa o similar </t>
  </si>
  <si>
    <t xml:space="preserve">Poceta acero inox. 35x40 + griferia (sum e instalacion) para cocina y laboratorio 
</t>
  </si>
  <si>
    <t>Suministro e instalcion  Cielo raso en superboard cocina</t>
  </si>
  <si>
    <t xml:space="preserve">Suministro e instalación lámpara led emergencia P33718  aviso sylvania o equivalente </t>
  </si>
  <si>
    <t xml:space="preserve">N.P 10 </t>
  </si>
  <si>
    <t xml:space="preserve">Suministro e instalación elevapersonas de 4 paradas </t>
  </si>
  <si>
    <t>20.4</t>
  </si>
  <si>
    <t>ZONAS VERDES</t>
  </si>
  <si>
    <t>20.4.4</t>
  </si>
  <si>
    <t>Pradizacion jardines (inc. tierra negra)</t>
  </si>
  <si>
    <t>20.3.4</t>
  </si>
  <si>
    <t xml:space="preserve">Porton en  tubo y malla ondulada para cerramiento </t>
  </si>
  <si>
    <t>3.2</t>
  </si>
  <si>
    <t>DESAGÜES PARA AGUAS NEGRAS</t>
  </si>
  <si>
    <t>3.2.11</t>
  </si>
  <si>
    <t xml:space="preserve">Tuberia novafort - d = 110 mm - eq  ø 4" - (inc. hidrosellos y accesorios) para alcantarillado </t>
  </si>
  <si>
    <t>2.1.6</t>
  </si>
  <si>
    <t xml:space="preserve">Excavacion manual en material comun (incluye cargue y retiro) </t>
  </si>
  <si>
    <t>m3</t>
  </si>
  <si>
    <t>2.1.12</t>
  </si>
  <si>
    <t xml:space="preserve">Relleno en sub-base granular b-400 (suministro, extendido, humedecimiento y compactación)  </t>
  </si>
  <si>
    <t>2.1.14</t>
  </si>
  <si>
    <t>Rellenos compactos en material seleccionado proveniente de la excavación (inc. manipulacion, trasiego e instalacion)</t>
  </si>
  <si>
    <t>2.2</t>
  </si>
  <si>
    <t>CONCRETOS PARA CIMENTACION</t>
  </si>
  <si>
    <t>2.2.5</t>
  </si>
  <si>
    <t>Concreto de limpieza 1500 psi</t>
  </si>
  <si>
    <t>3.4</t>
  </si>
  <si>
    <t>CONSTRUCCIONES EN MAMPOSTERIA</t>
  </si>
  <si>
    <t>3.4.4</t>
  </si>
  <si>
    <t>Caja inspeccion  100 x 100 x 100 cm (inc. base y cañuela y tapa con marco metalico)</t>
  </si>
  <si>
    <t>3.4.2</t>
  </si>
  <si>
    <t>Caja inspeccion  60 x 60 x 60 cm (inc. base y cañuela y tapa con marco metalico)</t>
  </si>
  <si>
    <t>3.3</t>
  </si>
  <si>
    <t>DRENAJES</t>
  </si>
  <si>
    <t xml:space="preserve">Filtro  Geodren  45x45  con tuberia filtro  de D=100 mm  (inlcuye geotextil y gravilla) </t>
  </si>
  <si>
    <t>2.5</t>
  </si>
  <si>
    <t xml:space="preserve">OBRAS DE MITIGACION Y ESTABILIZACION </t>
  </si>
  <si>
    <t>2.5.7</t>
  </si>
  <si>
    <t>Filtro drenante detrás de muro con geotextil hasta h=1,8 m</t>
  </si>
  <si>
    <t>N.P 11</t>
  </si>
  <si>
    <t xml:space="preserve">Suministro e instalacion de Tanque de sistema séptico integrado de 10000 litros </t>
  </si>
  <si>
    <t>N.P 12</t>
  </si>
  <si>
    <t>Suministro e instalacion de Válvulas anti retorno 6"</t>
  </si>
  <si>
    <t>5.2</t>
  </si>
  <si>
    <t>MAMPOSTERIA EN LADRILLO TOLETE Y HUECO</t>
  </si>
  <si>
    <t>5.2.14</t>
  </si>
  <si>
    <t>Muro en ladrillo tolete común e=15 cm</t>
  </si>
  <si>
    <t>9.1.2</t>
  </si>
  <si>
    <t xml:space="preserve">Pañete impermeabilizado s/muros 1:3. </t>
  </si>
  <si>
    <t xml:space="preserve">                                                                                                      COSTO INDIRECTO </t>
  </si>
  <si>
    <t xml:space="preserve">COSTO TOTAL  DE LA OBRA </t>
  </si>
  <si>
    <t>PRESUPUESTO DE OBRA I. E.  LAS MERCEDES-CHISCAS</t>
  </si>
  <si>
    <t xml:space="preserve">DESCRIPCION </t>
  </si>
  <si>
    <t xml:space="preserve">V. UNIATRIO </t>
  </si>
  <si>
    <t xml:space="preserve">V. TOTAL </t>
  </si>
  <si>
    <t xml:space="preserve">N.P1 </t>
  </si>
  <si>
    <t>Suministro e instalación bombas e hidroflo de 1 H.P  cuarto de tanques agua potable</t>
  </si>
  <si>
    <t xml:space="preserve">Suministro e instalación medidor acueducto 1/2" </t>
  </si>
  <si>
    <t xml:space="preserve">Suministro e instalacion de puerta metalica entamborada lamina c.r. c18 (antic - esmalte) para cuarto de bombas </t>
  </si>
  <si>
    <t>14.1</t>
  </si>
  <si>
    <t>ENCHAPE SOBRE MUROS</t>
  </si>
  <si>
    <t>14.1.2</t>
  </si>
  <si>
    <t xml:space="preserve">Enchape pared 20 x 20 - alfa liso ó equivalente para cocina </t>
  </si>
  <si>
    <t>10.2.30</t>
  </si>
  <si>
    <t>Vinisol residencial para aerea de preescolar 1.6 mm</t>
  </si>
  <si>
    <t>16.2</t>
  </si>
  <si>
    <t>ACCESORIOS</t>
  </si>
  <si>
    <t>Barras ayuda minusvalidos (sum e instalacion)</t>
  </si>
  <si>
    <t xml:space="preserve">Cielo raso plano drywall para baños </t>
  </si>
  <si>
    <t>OBRA COMPLEMENTARIA</t>
  </si>
  <si>
    <t xml:space="preserve">Conexión acometida externa agua potable </t>
  </si>
  <si>
    <t xml:space="preserve">Conexión acometida externa alcantarillado </t>
  </si>
  <si>
    <t>PRESUPUESTO DE OBRA I. E TÉCNICO MARISCAL SUCRE- BOAVITA</t>
  </si>
  <si>
    <t>I. E JORGE ELIECER GAITÁN- MARIPÍ</t>
  </si>
  <si>
    <t>MARIPI</t>
  </si>
  <si>
    <t>COSTO A.I.U 32%</t>
  </si>
  <si>
    <t>I. E. ADOLFO MARÍA JIMENEZ- SOTAQUIRÁ</t>
  </si>
  <si>
    <t>SOTAQUIRA</t>
  </si>
  <si>
    <t>I. E.  LAS MERCEDES-CHISCAS</t>
  </si>
  <si>
    <t>CHISCAS</t>
  </si>
  <si>
    <t xml:space="preserve"> I. E TÉCNICO MARISCAL SUCRE- BOAVITA</t>
  </si>
  <si>
    <t>BOAVITA</t>
  </si>
  <si>
    <t>INSTITUCIÓN EDUCATIVA  PANQUEBA (BOYACA - PANQUEBA  )</t>
  </si>
  <si>
    <t>PANQUEBA</t>
  </si>
  <si>
    <t>IE TECNICA NACIONALIZADA PABLO VI (BOYACA -CUBARA)</t>
  </si>
  <si>
    <t>CUBARA</t>
  </si>
  <si>
    <t xml:space="preserve">IE SILVESTRE ARENAS SEDE CENTRAL -SOGAMOSO </t>
  </si>
  <si>
    <t>SOGAMOSO</t>
  </si>
  <si>
    <t>IE MIGUEL SILVA PLAZAS - DUITAMA</t>
  </si>
  <si>
    <t>DUITAMA</t>
  </si>
  <si>
    <t xml:space="preserve"> I.E JOSE CAYETANO VASQUEZ DE CIENEGA - BOYACA</t>
  </si>
  <si>
    <t>CIENEGA</t>
  </si>
  <si>
    <t xml:space="preserve">IE ALEJANDRO DE HUMBOLDT
SEDE JOSE JOAQUIN CASTRO MARTINEZ </t>
  </si>
  <si>
    <t xml:space="preserve">ARCABUCO </t>
  </si>
  <si>
    <t>IET NACIONALIZADO SAMACA
SAMACA - BOYACA</t>
  </si>
  <si>
    <t>SAMACA</t>
  </si>
  <si>
    <t xml:space="preserve"> I.E DIEGO TORRES 
TURMEQUE  - BOYACA</t>
  </si>
  <si>
    <t>TURMEQUE</t>
  </si>
  <si>
    <t>COLEGIO LICEO NACIONAL JOSE JOAQUIN CASAS 
CHIQUINQUIRA   - BOYACA -</t>
  </si>
  <si>
    <t>CHIQUINQUIRA</t>
  </si>
  <si>
    <t xml:space="preserve">REPROCESO DE OBRAS </t>
  </si>
  <si>
    <t>NP3</t>
  </si>
  <si>
    <t>GL</t>
  </si>
  <si>
    <t xml:space="preserve">REPROCESO DE RETIE Y RETILAP </t>
  </si>
  <si>
    <t>NP6</t>
  </si>
  <si>
    <t xml:space="preserve">REPROCESO DE RERIE Y RETILAP </t>
  </si>
  <si>
    <t xml:space="preserve">REPROCESO DE RERTIE Y RETILAP </t>
  </si>
  <si>
    <t>PLAZO DE EJECUCIÓN</t>
  </si>
  <si>
    <t xml:space="preserve">SUPERVISOR INTEGRAL </t>
  </si>
  <si>
    <t>ADRIANA PINEDA</t>
  </si>
  <si>
    <t>JAVIER NUMPAQUE</t>
  </si>
  <si>
    <t xml:space="preserve">GRUPO </t>
  </si>
  <si>
    <t>,,,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</si>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</sst>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\ #,##0;[Red]\-&quot;$&quot;\ #,##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&quot;$&quot;\ #,##0.00"/>
    <numFmt numFmtId="167" formatCode="&quot;$&quot;\ #,##0.0"/>
    <numFmt numFmtId="168" formatCode="_ * #,##0.00_ ;_ * \-#,##0.00_ ;_ * &quot;-&quot;??_ ;_ @_ "/>
    <numFmt numFmtId="169" formatCode="\$\ #,##0"/>
    <numFmt numFmtId="170" formatCode="0.000"/>
    <numFmt numFmtId="171" formatCode="\$\ 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MS Sans Serif"/>
      <family val="2"/>
    </font>
    <font>
      <sz val="9"/>
      <name val="Tahoma"/>
      <family val="2"/>
    </font>
    <font>
      <sz val="9"/>
      <color theme="1"/>
      <name val="Tahoma"/>
      <family val="2"/>
    </font>
    <font>
      <sz val="10"/>
      <name val="Arial"/>
      <family val="2"/>
    </font>
    <font>
      <sz val="10"/>
      <color theme="1"/>
      <name val="Verdana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Tahoma"/>
      <family val="2"/>
    </font>
    <font>
      <b/>
      <sz val="9"/>
      <color theme="1"/>
      <name val="Tahoma"/>
      <family val="2"/>
    </font>
    <font>
      <sz val="10"/>
      <color rgb="FF000000"/>
      <name val="Times New Roman"/>
      <family val="1"/>
    </font>
    <font>
      <b/>
      <sz val="11"/>
      <color rgb="FF000000"/>
      <name val="Times New Roman"/>
      <family val="1"/>
    </font>
    <font>
      <sz val="7"/>
      <color rgb="FF000000"/>
      <name val="Times New Roman"/>
      <family val="1"/>
    </font>
    <font>
      <b/>
      <sz val="6.5"/>
      <name val="Arial"/>
      <family val="2"/>
    </font>
    <font>
      <b/>
      <sz val="7"/>
      <name val="Tahoma"/>
      <family val="2"/>
    </font>
    <font>
      <b/>
      <sz val="7"/>
      <name val="Calibri"/>
      <family val="2"/>
    </font>
    <font>
      <sz val="6.5"/>
      <name val="Arial"/>
      <family val="2"/>
    </font>
    <font>
      <sz val="7"/>
      <name val="Arial"/>
      <family val="2"/>
    </font>
    <font>
      <sz val="7"/>
      <color rgb="FF000000"/>
      <name val="Arial"/>
      <family val="2"/>
    </font>
    <font>
      <b/>
      <sz val="7"/>
      <name val="Arial"/>
      <family val="2"/>
    </font>
    <font>
      <b/>
      <sz val="6.5"/>
      <color rgb="FF000000"/>
      <name val="Arial"/>
      <family val="2"/>
    </font>
    <font>
      <sz val="8"/>
      <color rgb="FF000000"/>
      <name val="Arial"/>
      <family val="2"/>
    </font>
    <font>
      <sz val="12"/>
      <name val="Calibri"/>
      <family val="2"/>
      <scheme val="minor"/>
    </font>
    <font>
      <sz val="9"/>
      <color indexed="8"/>
      <name val="Tahoma"/>
      <family val="2"/>
    </font>
    <font>
      <sz val="9"/>
      <color rgb="FFFF0000"/>
      <name val="Tahoma"/>
      <family val="2"/>
    </font>
    <font>
      <sz val="9"/>
      <color rgb="FF000000"/>
      <name val="Tahoma"/>
      <family val="2"/>
    </font>
    <font>
      <sz val="12"/>
      <color rgb="FF000000"/>
      <name val="Calibri"/>
      <family val="2"/>
      <scheme val="minor"/>
    </font>
    <font>
      <sz val="12"/>
      <color indexed="8"/>
      <name val="Calibri"/>
      <family val="2"/>
      <scheme val="minor"/>
    </font>
    <font>
      <sz val="13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4DFB3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9" fillId="0" borderId="0"/>
    <xf numFmtId="0" fontId="12" fillId="0" borderId="0"/>
    <xf numFmtId="49" fontId="13" fillId="0" borderId="0" applyFill="0" applyBorder="0" applyProtection="0">
      <alignment horizontal="left" vertical="center"/>
    </xf>
    <xf numFmtId="0" fontId="12" fillId="0" borderId="0"/>
    <xf numFmtId="0" fontId="20" fillId="0" borderId="0"/>
  </cellStyleXfs>
  <cellXfs count="606">
    <xf numFmtId="0" fontId="0" fillId="0" borderId="0" xfId="0"/>
    <xf numFmtId="0" fontId="6" fillId="0" borderId="13" xfId="0" applyFont="1" applyBorder="1" applyAlignment="1">
      <alignment vertical="center"/>
    </xf>
    <xf numFmtId="0" fontId="6" fillId="0" borderId="13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19" xfId="0" applyFont="1" applyBorder="1" applyAlignment="1">
      <alignment horizontal="center" vertical="center"/>
    </xf>
    <xf numFmtId="43" fontId="6" fillId="3" borderId="8" xfId="2" applyNumberFormat="1" applyFont="1" applyFill="1" applyBorder="1" applyAlignment="1">
      <alignment vertical="center"/>
    </xf>
    <xf numFmtId="44" fontId="7" fillId="3" borderId="9" xfId="1" applyFont="1" applyFill="1" applyBorder="1" applyAlignment="1">
      <alignment vertical="center"/>
    </xf>
    <xf numFmtId="9" fontId="5" fillId="3" borderId="15" xfId="2" applyNumberFormat="1" applyFont="1" applyFill="1" applyBorder="1" applyAlignment="1">
      <alignment horizontal="center" vertical="center"/>
    </xf>
    <xf numFmtId="44" fontId="7" fillId="3" borderId="15" xfId="1" applyFont="1" applyFill="1" applyBorder="1" applyAlignment="1">
      <alignment vertical="center"/>
    </xf>
    <xf numFmtId="43" fontId="6" fillId="3" borderId="27" xfId="2" applyNumberFormat="1" applyFont="1" applyFill="1" applyBorder="1" applyAlignment="1">
      <alignment vertical="center"/>
    </xf>
    <xf numFmtId="44" fontId="7" fillId="3" borderId="28" xfId="1" applyFont="1" applyFill="1" applyBorder="1" applyAlignment="1">
      <alignment vertical="center"/>
    </xf>
    <xf numFmtId="44" fontId="5" fillId="4" borderId="12" xfId="0" applyNumberFormat="1" applyFont="1" applyFill="1" applyBorder="1" applyAlignment="1">
      <alignment vertical="center"/>
    </xf>
    <xf numFmtId="0" fontId="5" fillId="0" borderId="17" xfId="0" applyFont="1" applyBorder="1" applyAlignment="1">
      <alignment horizontal="left" vertical="center"/>
    </xf>
    <xf numFmtId="164" fontId="6" fillId="0" borderId="19" xfId="2" applyNumberFormat="1" applyFont="1" applyFill="1" applyBorder="1" applyAlignment="1">
      <alignment vertical="center"/>
    </xf>
    <xf numFmtId="44" fontId="6" fillId="0" borderId="24" xfId="1" applyFont="1" applyBorder="1" applyAlignment="1">
      <alignment horizontal="left" vertical="center"/>
    </xf>
    <xf numFmtId="44" fontId="6" fillId="0" borderId="20" xfId="1" applyFont="1" applyBorder="1" applyAlignment="1">
      <alignment horizontal="left" vertical="center"/>
    </xf>
    <xf numFmtId="164" fontId="6" fillId="0" borderId="13" xfId="2" applyNumberFormat="1" applyFont="1" applyFill="1" applyBorder="1" applyAlignment="1">
      <alignment vertical="center"/>
    </xf>
    <xf numFmtId="44" fontId="5" fillId="4" borderId="12" xfId="1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44" fontId="5" fillId="2" borderId="39" xfId="0" applyNumberFormat="1" applyFont="1" applyFill="1" applyBorder="1" applyAlignment="1">
      <alignment vertical="center"/>
    </xf>
    <xf numFmtId="0" fontId="5" fillId="2" borderId="25" xfId="0" applyFont="1" applyFill="1" applyBorder="1" applyAlignment="1">
      <alignment horizontal="center" vertical="center"/>
    </xf>
    <xf numFmtId="44" fontId="6" fillId="0" borderId="0" xfId="0" applyNumberFormat="1" applyFont="1" applyAlignment="1">
      <alignment vertical="center"/>
    </xf>
    <xf numFmtId="9" fontId="5" fillId="3" borderId="25" xfId="2" applyNumberFormat="1" applyFont="1" applyFill="1" applyBorder="1" applyAlignment="1">
      <alignment horizontal="center" vertical="center"/>
    </xf>
    <xf numFmtId="44" fontId="7" fillId="3" borderId="42" xfId="1" applyFont="1" applyFill="1" applyBorder="1" applyAlignment="1">
      <alignment vertical="center"/>
    </xf>
    <xf numFmtId="44" fontId="7" fillId="3" borderId="41" xfId="1" applyFont="1" applyFill="1" applyBorder="1" applyAlignment="1">
      <alignment vertical="center"/>
    </xf>
    <xf numFmtId="44" fontId="6" fillId="0" borderId="0" xfId="1" applyFont="1" applyAlignment="1">
      <alignment vertical="center"/>
    </xf>
    <xf numFmtId="44" fontId="6" fillId="0" borderId="0" xfId="0" applyNumberFormat="1" applyFont="1" applyBorder="1" applyAlignment="1">
      <alignment vertical="center"/>
    </xf>
    <xf numFmtId="0" fontId="6" fillId="0" borderId="0" xfId="0" applyFont="1" applyFill="1" applyAlignment="1">
      <alignment vertical="center"/>
    </xf>
    <xf numFmtId="0" fontId="10" fillId="0" borderId="13" xfId="4" applyFont="1" applyBorder="1" applyAlignment="1" applyProtection="1">
      <alignment horizontal="justify" vertical="center" wrapText="1"/>
      <protection hidden="1"/>
    </xf>
    <xf numFmtId="0" fontId="11" fillId="0" borderId="13" xfId="0" applyFont="1" applyBorder="1" applyAlignment="1" applyProtection="1">
      <alignment horizontal="left" vertical="center"/>
      <protection locked="0"/>
    </xf>
    <xf numFmtId="0" fontId="5" fillId="0" borderId="38" xfId="0" applyFont="1" applyFill="1" applyBorder="1" applyAlignment="1">
      <alignment vertical="center"/>
    </xf>
    <xf numFmtId="0" fontId="7" fillId="0" borderId="36" xfId="4" applyFont="1" applyFill="1" applyBorder="1" applyAlignment="1" applyProtection="1">
      <alignment horizontal="center" vertical="center" wrapText="1"/>
      <protection hidden="1"/>
    </xf>
    <xf numFmtId="0" fontId="7" fillId="0" borderId="37" xfId="4" applyFont="1" applyFill="1" applyBorder="1" applyAlignment="1" applyProtection="1">
      <alignment horizontal="center" vertical="center" wrapText="1"/>
      <protection hidden="1"/>
    </xf>
    <xf numFmtId="0" fontId="7" fillId="0" borderId="37" xfId="0" applyFont="1" applyFill="1" applyBorder="1" applyAlignment="1">
      <alignment horizontal="center" vertical="center"/>
    </xf>
    <xf numFmtId="0" fontId="6" fillId="0" borderId="17" xfId="0" applyFont="1" applyBorder="1" applyAlignment="1" applyProtection="1">
      <alignment horizontal="left" vertical="center" wrapText="1"/>
      <protection locked="0"/>
    </xf>
    <xf numFmtId="0" fontId="14" fillId="0" borderId="13" xfId="4" applyFont="1" applyBorder="1" applyAlignment="1" applyProtection="1">
      <alignment horizontal="justify" vertical="center" wrapText="1"/>
      <protection hidden="1"/>
    </xf>
    <xf numFmtId="0" fontId="6" fillId="0" borderId="13" xfId="0" applyFont="1" applyBorder="1" applyAlignment="1" applyProtection="1">
      <alignment horizontal="center" vertical="center" wrapText="1"/>
      <protection locked="0"/>
    </xf>
    <xf numFmtId="166" fontId="14" fillId="0" borderId="13" xfId="5" applyNumberFormat="1" applyFont="1" applyBorder="1" applyAlignment="1" applyProtection="1">
      <alignment vertical="center"/>
      <protection hidden="1"/>
    </xf>
    <xf numFmtId="165" fontId="14" fillId="0" borderId="13" xfId="0" applyNumberFormat="1" applyFont="1" applyBorder="1" applyAlignment="1" applyProtection="1">
      <alignment vertical="center"/>
      <protection hidden="1"/>
    </xf>
    <xf numFmtId="0" fontId="6" fillId="0" borderId="17" xfId="0" applyFont="1" applyBorder="1" applyAlignment="1" applyProtection="1">
      <alignment horizontal="left" vertical="center"/>
      <protection locked="0"/>
    </xf>
    <xf numFmtId="0" fontId="14" fillId="0" borderId="13" xfId="0" applyFont="1" applyBorder="1" applyAlignment="1" applyProtection="1">
      <alignment horizontal="left" vertical="center" wrapText="1"/>
      <protection hidden="1"/>
    </xf>
    <xf numFmtId="0" fontId="6" fillId="0" borderId="13" xfId="0" applyFont="1" applyBorder="1" applyAlignment="1" applyProtection="1">
      <alignment horizontal="center" vertical="center"/>
      <protection locked="0"/>
    </xf>
    <xf numFmtId="1" fontId="7" fillId="5" borderId="13" xfId="4" applyNumberFormat="1" applyFont="1" applyFill="1" applyBorder="1" applyAlignment="1" applyProtection="1">
      <alignment horizontal="justify" vertical="center" wrapText="1"/>
      <protection hidden="1"/>
    </xf>
    <xf numFmtId="0" fontId="14" fillId="5" borderId="13" xfId="4" applyFont="1" applyFill="1" applyBorder="1" applyAlignment="1" applyProtection="1">
      <alignment horizontal="center" vertical="center" wrapText="1"/>
      <protection hidden="1"/>
    </xf>
    <xf numFmtId="0" fontId="5" fillId="0" borderId="17" xfId="0" applyFont="1" applyBorder="1" applyAlignment="1" applyProtection="1">
      <alignment horizontal="left" vertical="center"/>
      <protection locked="0"/>
    </xf>
    <xf numFmtId="1" fontId="7" fillId="0" borderId="13" xfId="4" applyNumberFormat="1" applyFont="1" applyBorder="1" applyAlignment="1" applyProtection="1">
      <alignment horizontal="justify" vertical="center" wrapText="1"/>
      <protection hidden="1"/>
    </xf>
    <xf numFmtId="49" fontId="15" fillId="0" borderId="13" xfId="6" applyFont="1" applyBorder="1" applyAlignment="1">
      <alignment horizontal="center" vertical="center"/>
    </xf>
    <xf numFmtId="0" fontId="14" fillId="5" borderId="13" xfId="4" applyFont="1" applyFill="1" applyBorder="1" applyAlignment="1" applyProtection="1">
      <alignment horizontal="justify" vertical="center" wrapText="1"/>
      <protection hidden="1"/>
    </xf>
    <xf numFmtId="0" fontId="5" fillId="0" borderId="17" xfId="0" applyFont="1" applyBorder="1" applyAlignment="1" applyProtection="1">
      <alignment vertical="center" wrapText="1"/>
      <protection locked="0"/>
    </xf>
    <xf numFmtId="0" fontId="5" fillId="0" borderId="13" xfId="0" applyFont="1" applyBorder="1" applyAlignment="1" applyProtection="1">
      <alignment vertical="center" wrapText="1"/>
      <protection locked="0"/>
    </xf>
    <xf numFmtId="166" fontId="6" fillId="0" borderId="24" xfId="0" applyNumberFormat="1" applyFont="1" applyBorder="1" applyAlignment="1">
      <alignment vertical="center"/>
    </xf>
    <xf numFmtId="0" fontId="7" fillId="0" borderId="17" xfId="4" applyFont="1" applyFill="1" applyBorder="1" applyAlignment="1" applyProtection="1">
      <alignment horizontal="left" vertical="center" wrapText="1"/>
      <protection hidden="1"/>
    </xf>
    <xf numFmtId="0" fontId="6" fillId="0" borderId="17" xfId="0" applyFont="1" applyBorder="1" applyAlignment="1" applyProtection="1">
      <alignment vertical="center" wrapText="1"/>
      <protection locked="0"/>
    </xf>
    <xf numFmtId="0" fontId="6" fillId="0" borderId="13" xfId="0" applyFont="1" applyBorder="1" applyAlignment="1" applyProtection="1">
      <alignment vertical="center" wrapText="1"/>
      <protection locked="0"/>
    </xf>
    <xf numFmtId="0" fontId="6" fillId="0" borderId="21" xfId="0" applyFont="1" applyBorder="1" applyAlignment="1" applyProtection="1">
      <alignment vertical="center" wrapText="1"/>
      <protection locked="0"/>
    </xf>
    <xf numFmtId="0" fontId="6" fillId="0" borderId="22" xfId="0" applyFont="1" applyBorder="1" applyAlignment="1" applyProtection="1">
      <alignment vertical="center" wrapText="1"/>
      <protection locked="0"/>
    </xf>
    <xf numFmtId="0" fontId="6" fillId="0" borderId="22" xfId="0" applyFont="1" applyBorder="1" applyAlignment="1" applyProtection="1">
      <alignment horizontal="center" vertical="center"/>
      <protection locked="0"/>
    </xf>
    <xf numFmtId="166" fontId="14" fillId="0" borderId="22" xfId="5" applyNumberFormat="1" applyFont="1" applyBorder="1" applyAlignment="1" applyProtection="1">
      <alignment vertical="center"/>
      <protection hidden="1"/>
    </xf>
    <xf numFmtId="165" fontId="14" fillId="0" borderId="22" xfId="0" applyNumberFormat="1" applyFont="1" applyBorder="1" applyAlignment="1" applyProtection="1">
      <alignment vertical="center"/>
      <protection hidden="1"/>
    </xf>
    <xf numFmtId="166" fontId="6" fillId="0" borderId="23" xfId="0" applyNumberFormat="1" applyFont="1" applyBorder="1" applyAlignment="1">
      <alignment vertical="center"/>
    </xf>
    <xf numFmtId="166" fontId="16" fillId="0" borderId="15" xfId="0" applyNumberFormat="1" applyFont="1" applyBorder="1" applyAlignment="1">
      <alignment vertical="center"/>
    </xf>
    <xf numFmtId="167" fontId="14" fillId="0" borderId="24" xfId="0" applyNumberFormat="1" applyFont="1" applyBorder="1" applyAlignment="1" applyProtection="1">
      <alignment vertical="center"/>
      <protection hidden="1"/>
    </xf>
    <xf numFmtId="0" fontId="7" fillId="5" borderId="21" xfId="0" applyFont="1" applyFill="1" applyBorder="1" applyAlignment="1" applyProtection="1">
      <alignment horizontal="left" vertical="center" wrapText="1"/>
      <protection hidden="1"/>
    </xf>
    <xf numFmtId="0" fontId="7" fillId="5" borderId="22" xfId="7" applyFont="1" applyFill="1" applyBorder="1" applyAlignment="1" applyProtection="1">
      <alignment horizontal="justify" vertical="center" wrapText="1"/>
      <protection hidden="1"/>
    </xf>
    <xf numFmtId="168" fontId="7" fillId="5" borderId="22" xfId="0" applyNumberFormat="1" applyFont="1" applyFill="1" applyBorder="1" applyAlignment="1" applyProtection="1">
      <alignment horizontal="center" vertical="center" wrapText="1"/>
      <protection hidden="1"/>
    </xf>
    <xf numFmtId="166" fontId="14" fillId="0" borderId="14" xfId="5" applyNumberFormat="1" applyFont="1" applyBorder="1" applyAlignment="1" applyProtection="1">
      <alignment vertical="center"/>
      <protection hidden="1"/>
    </xf>
    <xf numFmtId="0" fontId="14" fillId="0" borderId="13" xfId="7" applyFont="1" applyBorder="1" applyAlignment="1" applyProtection="1">
      <alignment horizontal="justify" vertical="center" wrapText="1"/>
      <protection hidden="1"/>
    </xf>
    <xf numFmtId="0" fontId="7" fillId="5" borderId="21" xfId="4" applyFont="1" applyFill="1" applyBorder="1" applyAlignment="1" applyProtection="1">
      <alignment horizontal="left" vertical="center" wrapText="1"/>
      <protection hidden="1"/>
    </xf>
    <xf numFmtId="1" fontId="7" fillId="5" borderId="22" xfId="4" applyNumberFormat="1" applyFont="1" applyFill="1" applyBorder="1" applyAlignment="1" applyProtection="1">
      <alignment horizontal="justify" vertical="center" wrapText="1"/>
      <protection hidden="1"/>
    </xf>
    <xf numFmtId="0" fontId="14" fillId="5" borderId="22" xfId="4" applyFont="1" applyFill="1" applyBorder="1" applyAlignment="1" applyProtection="1">
      <alignment horizontal="center" vertical="center" wrapText="1"/>
      <protection hidden="1"/>
    </xf>
    <xf numFmtId="0" fontId="14" fillId="0" borderId="13" xfId="4" applyFont="1" applyBorder="1" applyAlignment="1">
      <alignment horizontal="justify" vertical="center" wrapText="1"/>
    </xf>
    <xf numFmtId="0" fontId="5" fillId="0" borderId="18" xfId="0" applyFont="1" applyBorder="1" applyAlignment="1" applyProtection="1">
      <alignment vertical="center" wrapText="1"/>
      <protection locked="0"/>
    </xf>
    <xf numFmtId="0" fontId="5" fillId="0" borderId="19" xfId="0" applyFont="1" applyBorder="1" applyAlignment="1" applyProtection="1">
      <alignment vertical="center" wrapText="1"/>
      <protection locked="0"/>
    </xf>
    <xf numFmtId="0" fontId="6" fillId="0" borderId="19" xfId="0" applyFont="1" applyBorder="1" applyAlignment="1" applyProtection="1">
      <alignment horizontal="center" vertical="center"/>
      <protection locked="0"/>
    </xf>
    <xf numFmtId="166" fontId="14" fillId="0" borderId="19" xfId="5" applyNumberFormat="1" applyFont="1" applyBorder="1" applyAlignment="1" applyProtection="1">
      <alignment vertical="center"/>
      <protection hidden="1"/>
    </xf>
    <xf numFmtId="167" fontId="14" fillId="0" borderId="20" xfId="0" applyNumberFormat="1" applyFont="1" applyBorder="1" applyAlignment="1" applyProtection="1">
      <alignment vertical="center"/>
      <protection hidden="1"/>
    </xf>
    <xf numFmtId="0" fontId="7" fillId="7" borderId="29" xfId="4" applyFont="1" applyFill="1" applyBorder="1" applyAlignment="1" applyProtection="1">
      <alignment horizontal="left" vertical="center" wrapText="1"/>
      <protection hidden="1"/>
    </xf>
    <xf numFmtId="1" fontId="7" fillId="7" borderId="31" xfId="4" applyNumberFormat="1" applyFont="1" applyFill="1" applyBorder="1" applyAlignment="1" applyProtection="1">
      <alignment horizontal="justify" vertical="center" wrapText="1"/>
      <protection hidden="1"/>
    </xf>
    <xf numFmtId="1" fontId="14" fillId="7" borderId="31" xfId="4" applyNumberFormat="1" applyFont="1" applyFill="1" applyBorder="1" applyAlignment="1" applyProtection="1">
      <alignment horizontal="center" vertical="center" wrapText="1"/>
      <protection hidden="1"/>
    </xf>
    <xf numFmtId="165" fontId="14" fillId="7" borderId="31" xfId="0" applyNumberFormat="1" applyFont="1" applyFill="1" applyBorder="1" applyAlignment="1" applyProtection="1">
      <alignment vertical="center"/>
      <protection hidden="1"/>
    </xf>
    <xf numFmtId="0" fontId="7" fillId="7" borderId="17" xfId="4" applyFont="1" applyFill="1" applyBorder="1" applyAlignment="1" applyProtection="1">
      <alignment horizontal="left" vertical="center" wrapText="1"/>
      <protection hidden="1"/>
    </xf>
    <xf numFmtId="1" fontId="7" fillId="7" borderId="13" xfId="4" applyNumberFormat="1" applyFont="1" applyFill="1" applyBorder="1" applyAlignment="1" applyProtection="1">
      <alignment horizontal="justify" vertical="center" wrapText="1"/>
      <protection hidden="1"/>
    </xf>
    <xf numFmtId="1" fontId="7" fillId="7" borderId="13" xfId="4" applyNumberFormat="1" applyFont="1" applyFill="1" applyBorder="1" applyAlignment="1" applyProtection="1">
      <alignment horizontal="left" vertical="center" wrapText="1"/>
      <protection hidden="1"/>
    </xf>
    <xf numFmtId="166" fontId="7" fillId="7" borderId="13" xfId="4" applyNumberFormat="1" applyFont="1" applyFill="1" applyBorder="1" applyAlignment="1" applyProtection="1">
      <alignment horizontal="left" vertical="center" wrapText="1"/>
      <protection hidden="1"/>
    </xf>
    <xf numFmtId="165" fontId="14" fillId="7" borderId="13" xfId="0" applyNumberFormat="1" applyFont="1" applyFill="1" applyBorder="1" applyAlignment="1" applyProtection="1">
      <alignment vertical="center"/>
      <protection hidden="1"/>
    </xf>
    <xf numFmtId="166" fontId="6" fillId="7" borderId="24" xfId="0" applyNumberFormat="1" applyFont="1" applyFill="1" applyBorder="1" applyAlignment="1">
      <alignment vertical="center"/>
    </xf>
    <xf numFmtId="0" fontId="7" fillId="7" borderId="13" xfId="4" applyFont="1" applyFill="1" applyBorder="1" applyAlignment="1" applyProtection="1">
      <alignment horizontal="justify" vertical="center" wrapText="1"/>
      <protection hidden="1"/>
    </xf>
    <xf numFmtId="0" fontId="7" fillId="7" borderId="13" xfId="4" applyFont="1" applyFill="1" applyBorder="1" applyAlignment="1" applyProtection="1">
      <alignment horizontal="center" vertical="center" wrapText="1"/>
      <protection hidden="1"/>
    </xf>
    <xf numFmtId="166" fontId="14" fillId="7" borderId="13" xfId="4" applyNumberFormat="1" applyFont="1" applyFill="1" applyBorder="1" applyAlignment="1" applyProtection="1">
      <alignment horizontal="center" vertical="center" wrapText="1"/>
      <protection hidden="1"/>
    </xf>
    <xf numFmtId="0" fontId="14" fillId="7" borderId="13" xfId="4" applyFont="1" applyFill="1" applyBorder="1" applyAlignment="1" applyProtection="1">
      <alignment horizontal="center" vertical="center" wrapText="1"/>
      <protection hidden="1"/>
    </xf>
    <xf numFmtId="166" fontId="14" fillId="7" borderId="13" xfId="5" applyNumberFormat="1" applyFont="1" applyFill="1" applyBorder="1" applyAlignment="1" applyProtection="1">
      <alignment vertical="center"/>
      <protection hidden="1"/>
    </xf>
    <xf numFmtId="166" fontId="7" fillId="7" borderId="13" xfId="4" applyNumberFormat="1" applyFont="1" applyFill="1" applyBorder="1" applyAlignment="1" applyProtection="1">
      <alignment horizontal="justify" vertical="center" wrapText="1"/>
      <protection hidden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49" fontId="15" fillId="7" borderId="13" xfId="6" applyFont="1" applyFill="1" applyBorder="1" applyAlignment="1">
      <alignment horizontal="center" vertical="center"/>
    </xf>
    <xf numFmtId="0" fontId="6" fillId="7" borderId="13" xfId="0" applyFont="1" applyFill="1" applyBorder="1" applyAlignment="1" applyProtection="1">
      <alignment horizontal="center" vertical="center" wrapText="1"/>
      <protection locked="0"/>
    </xf>
    <xf numFmtId="166" fontId="16" fillId="6" borderId="15" xfId="0" applyNumberFormat="1" applyFont="1" applyFill="1" applyBorder="1" applyAlignment="1">
      <alignment vertical="center"/>
    </xf>
    <xf numFmtId="166" fontId="16" fillId="6" borderId="6" xfId="0" applyNumberFormat="1" applyFont="1" applyFill="1" applyBorder="1" applyAlignment="1">
      <alignment vertical="center"/>
    </xf>
    <xf numFmtId="0" fontId="7" fillId="7" borderId="14" xfId="4" applyFont="1" applyFill="1" applyBorder="1" applyAlignment="1" applyProtection="1">
      <alignment horizontal="center" vertical="center" wrapText="1"/>
      <protection hidden="1"/>
    </xf>
    <xf numFmtId="166" fontId="14" fillId="7" borderId="14" xfId="4" applyNumberFormat="1" applyFont="1" applyFill="1" applyBorder="1" applyAlignment="1" applyProtection="1">
      <alignment horizontal="center" vertical="center" wrapText="1"/>
      <protection hidden="1"/>
    </xf>
    <xf numFmtId="0" fontId="7" fillId="7" borderId="14" xfId="4" applyFont="1" applyFill="1" applyBorder="1" applyAlignment="1" applyProtection="1">
      <alignment horizontal="justify" vertical="center" wrapText="1"/>
      <protection hidden="1"/>
    </xf>
    <xf numFmtId="166" fontId="7" fillId="7" borderId="14" xfId="4" applyNumberFormat="1" applyFont="1" applyFill="1" applyBorder="1" applyAlignment="1" applyProtection="1">
      <alignment horizontal="justify" vertical="center" wrapText="1"/>
      <protection hidden="1"/>
    </xf>
    <xf numFmtId="0" fontId="7" fillId="7" borderId="21" xfId="4" applyFont="1" applyFill="1" applyBorder="1" applyAlignment="1" applyProtection="1">
      <alignment horizontal="left" vertical="center" wrapText="1"/>
      <protection hidden="1"/>
    </xf>
    <xf numFmtId="0" fontId="7" fillId="7" borderId="22" xfId="4" applyFont="1" applyFill="1" applyBorder="1" applyAlignment="1" applyProtection="1">
      <alignment horizontal="justify" vertical="center" wrapText="1"/>
      <protection hidden="1"/>
    </xf>
    <xf numFmtId="9" fontId="5" fillId="6" borderId="15" xfId="3" applyNumberFormat="1" applyFont="1" applyFill="1" applyBorder="1" applyAlignment="1">
      <alignment vertical="center"/>
    </xf>
    <xf numFmtId="2" fontId="14" fillId="0" borderId="13" xfId="0" applyNumberFormat="1" applyFont="1" applyBorder="1" applyAlignment="1" applyProtection="1">
      <alignment vertical="center"/>
      <protection hidden="1"/>
    </xf>
    <xf numFmtId="0" fontId="7" fillId="7" borderId="43" xfId="4" applyFont="1" applyFill="1" applyBorder="1" applyAlignment="1" applyProtection="1">
      <alignment horizontal="justify" vertical="center" wrapText="1"/>
      <protection hidden="1"/>
    </xf>
    <xf numFmtId="0" fontId="6" fillId="7" borderId="13" xfId="0" applyFont="1" applyFill="1" applyBorder="1" applyAlignment="1" applyProtection="1">
      <alignment horizontal="center" vertical="center"/>
      <protection locked="0"/>
    </xf>
    <xf numFmtId="166" fontId="14" fillId="7" borderId="14" xfId="5" applyNumberFormat="1" applyFont="1" applyFill="1" applyBorder="1" applyAlignment="1" applyProtection="1">
      <alignment vertical="center"/>
      <protection hidden="1"/>
    </xf>
    <xf numFmtId="0" fontId="7" fillId="0" borderId="29" xfId="4" applyFont="1" applyFill="1" applyBorder="1" applyAlignment="1" applyProtection="1">
      <alignment horizontal="center" vertical="center" wrapText="1"/>
      <protection hidden="1"/>
    </xf>
    <xf numFmtId="0" fontId="7" fillId="0" borderId="31" xfId="4" applyFont="1" applyFill="1" applyBorder="1" applyAlignment="1" applyProtection="1">
      <alignment horizontal="center" vertical="center" wrapText="1"/>
      <protection hidden="1"/>
    </xf>
    <xf numFmtId="0" fontId="7" fillId="0" borderId="32" xfId="4" applyFont="1" applyFill="1" applyBorder="1" applyAlignment="1" applyProtection="1">
      <alignment horizontal="center" vertical="center" wrapText="1"/>
      <protection hidden="1"/>
    </xf>
    <xf numFmtId="0" fontId="7" fillId="0" borderId="44" xfId="0" applyFont="1" applyFill="1" applyBorder="1" applyAlignment="1">
      <alignment horizontal="center" vertical="center"/>
    </xf>
    <xf numFmtId="0" fontId="7" fillId="7" borderId="29" xfId="0" applyFont="1" applyFill="1" applyBorder="1" applyAlignment="1" applyProtection="1">
      <alignment horizontal="left" vertical="center" wrapText="1"/>
      <protection hidden="1"/>
    </xf>
    <xf numFmtId="0" fontId="7" fillId="7" borderId="31" xfId="7" applyFont="1" applyFill="1" applyBorder="1" applyAlignment="1" applyProtection="1">
      <alignment horizontal="justify" vertical="center" wrapText="1"/>
      <protection hidden="1"/>
    </xf>
    <xf numFmtId="168" fontId="7" fillId="7" borderId="30" xfId="0" applyNumberFormat="1" applyFont="1" applyFill="1" applyBorder="1" applyAlignment="1" applyProtection="1">
      <alignment horizontal="center" vertical="center" wrapText="1"/>
      <protection hidden="1"/>
    </xf>
    <xf numFmtId="166" fontId="7" fillId="7" borderId="3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26" xfId="0" applyFont="1" applyFill="1" applyBorder="1" applyAlignment="1">
      <alignment horizontal="center" vertical="center"/>
    </xf>
    <xf numFmtId="165" fontId="7" fillId="0" borderId="37" xfId="0" applyNumberFormat="1" applyFont="1" applyFill="1" applyBorder="1" applyAlignment="1" applyProtection="1">
      <alignment horizontal="center" vertical="center"/>
      <protection hidden="1"/>
    </xf>
    <xf numFmtId="167" fontId="7" fillId="0" borderId="38" xfId="0" applyNumberFormat="1" applyFont="1" applyFill="1" applyBorder="1" applyAlignment="1" applyProtection="1">
      <alignment horizontal="center" vertical="center"/>
      <protection hidden="1"/>
    </xf>
    <xf numFmtId="167" fontId="7" fillId="7" borderId="33" xfId="0" applyNumberFormat="1" applyFont="1" applyFill="1" applyBorder="1" applyAlignment="1" applyProtection="1">
      <alignment vertical="center"/>
      <protection hidden="1"/>
    </xf>
    <xf numFmtId="167" fontId="7" fillId="7" borderId="24" xfId="0" applyNumberFormat="1" applyFont="1" applyFill="1" applyBorder="1" applyAlignment="1" applyProtection="1">
      <alignment vertical="center"/>
      <protection hidden="1"/>
    </xf>
    <xf numFmtId="167" fontId="17" fillId="6" borderId="42" xfId="0" applyNumberFormat="1" applyFont="1" applyFill="1" applyBorder="1" applyAlignment="1" applyProtection="1">
      <alignment vertical="center"/>
      <protection hidden="1"/>
    </xf>
    <xf numFmtId="167" fontId="16" fillId="6" borderId="15" xfId="0" applyNumberFormat="1" applyFont="1" applyFill="1" applyBorder="1" applyAlignment="1">
      <alignment vertical="center"/>
    </xf>
    <xf numFmtId="167" fontId="16" fillId="6" borderId="41" xfId="0" applyNumberFormat="1" applyFont="1" applyFill="1" applyBorder="1" applyAlignment="1">
      <alignment vertical="center"/>
    </xf>
    <xf numFmtId="1" fontId="7" fillId="0" borderId="13" xfId="4" applyNumberFormat="1" applyFont="1" applyFill="1" applyBorder="1" applyAlignment="1" applyProtection="1">
      <alignment horizontal="justify" vertical="center" wrapText="1"/>
      <protection hidden="1"/>
    </xf>
    <xf numFmtId="0" fontId="14" fillId="0" borderId="13" xfId="4" applyFont="1" applyFill="1" applyBorder="1" applyAlignment="1" applyProtection="1">
      <alignment horizontal="center" vertical="center" wrapText="1"/>
      <protection hidden="1"/>
    </xf>
    <xf numFmtId="166" fontId="14" fillId="0" borderId="13" xfId="5" applyNumberFormat="1" applyFont="1" applyFill="1" applyBorder="1" applyAlignment="1" applyProtection="1">
      <alignment vertical="center"/>
      <protection hidden="1"/>
    </xf>
    <xf numFmtId="165" fontId="14" fillId="0" borderId="13" xfId="0" applyNumberFormat="1" applyFont="1" applyFill="1" applyBorder="1" applyAlignment="1" applyProtection="1">
      <alignment vertical="center"/>
      <protection hidden="1"/>
    </xf>
    <xf numFmtId="166" fontId="6" fillId="0" borderId="24" xfId="0" applyNumberFormat="1" applyFont="1" applyFill="1" applyBorder="1" applyAlignment="1">
      <alignment vertical="center"/>
    </xf>
    <xf numFmtId="166" fontId="5" fillId="7" borderId="24" xfId="0" applyNumberFormat="1" applyFont="1" applyFill="1" applyBorder="1" applyAlignment="1">
      <alignment vertical="center"/>
    </xf>
    <xf numFmtId="166" fontId="5" fillId="7" borderId="33" xfId="0" applyNumberFormat="1" applyFont="1" applyFill="1" applyBorder="1" applyAlignment="1">
      <alignment vertical="center"/>
    </xf>
    <xf numFmtId="9" fontId="16" fillId="6" borderId="2" xfId="0" applyNumberFormat="1" applyFont="1" applyFill="1" applyBorder="1" applyAlignment="1">
      <alignment vertical="center"/>
    </xf>
    <xf numFmtId="1" fontId="7" fillId="7" borderId="22" xfId="4" applyNumberFormat="1" applyFont="1" applyFill="1" applyBorder="1" applyAlignment="1" applyProtection="1">
      <alignment horizontal="justify" vertical="center" wrapText="1"/>
      <protection hidden="1"/>
    </xf>
    <xf numFmtId="0" fontId="7" fillId="0" borderId="0" xfId="4" applyFont="1" applyFill="1" applyBorder="1" applyAlignment="1" applyProtection="1">
      <alignment horizontal="center" vertical="center" wrapText="1"/>
      <protection hidden="1"/>
    </xf>
    <xf numFmtId="0" fontId="7" fillId="0" borderId="47" xfId="4" applyFont="1" applyFill="1" applyBorder="1" applyAlignment="1" applyProtection="1">
      <alignment horizontal="center" vertical="center" wrapText="1"/>
      <protection hidden="1"/>
    </xf>
    <xf numFmtId="1" fontId="14" fillId="7" borderId="14" xfId="4" applyNumberFormat="1" applyFont="1" applyFill="1" applyBorder="1" applyAlignment="1" applyProtection="1">
      <alignment horizontal="center" vertical="center" wrapText="1"/>
      <protection hidden="1"/>
    </xf>
    <xf numFmtId="0" fontId="7" fillId="5" borderId="13" xfId="7" applyFont="1" applyFill="1" applyBorder="1" applyAlignment="1" applyProtection="1">
      <alignment horizontal="justify" vertical="center" wrapText="1"/>
      <protection hidden="1"/>
    </xf>
    <xf numFmtId="166" fontId="6" fillId="0" borderId="24" xfId="0" applyNumberFormat="1" applyFont="1" applyBorder="1"/>
    <xf numFmtId="0" fontId="14" fillId="5" borderId="13" xfId="7" applyFont="1" applyFill="1" applyBorder="1" applyAlignment="1" applyProtection="1">
      <alignment horizontal="justify" vertical="center" wrapText="1"/>
      <protection hidden="1"/>
    </xf>
    <xf numFmtId="0" fontId="14" fillId="5" borderId="17" xfId="4" applyFont="1" applyFill="1" applyBorder="1" applyAlignment="1" applyProtection="1">
      <alignment horizontal="left" vertical="center" wrapText="1"/>
      <protection hidden="1"/>
    </xf>
    <xf numFmtId="0" fontId="14" fillId="5" borderId="13" xfId="4" applyFont="1" applyFill="1" applyBorder="1" applyAlignment="1">
      <alignment horizontal="justify" vertical="center" wrapText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6" fillId="0" borderId="17" xfId="0" applyFont="1" applyBorder="1"/>
    <xf numFmtId="0" fontId="6" fillId="0" borderId="13" xfId="0" applyFont="1" applyFill="1" applyBorder="1"/>
    <xf numFmtId="0" fontId="6" fillId="0" borderId="13" xfId="0" applyFont="1" applyFill="1" applyBorder="1" applyAlignment="1">
      <alignment horizontal="center"/>
    </xf>
    <xf numFmtId="166" fontId="14" fillId="0" borderId="14" xfId="5" applyNumberFormat="1" applyFont="1" applyFill="1" applyBorder="1" applyAlignment="1" applyProtection="1">
      <alignment vertical="center"/>
      <protection hidden="1"/>
    </xf>
    <xf numFmtId="166" fontId="6" fillId="0" borderId="24" xfId="0" applyNumberFormat="1" applyFont="1" applyFill="1" applyBorder="1"/>
    <xf numFmtId="0" fontId="6" fillId="5" borderId="13" xfId="0" applyFont="1" applyFill="1" applyBorder="1"/>
    <xf numFmtId="0" fontId="6" fillId="0" borderId="13" xfId="0" applyFont="1" applyBorder="1"/>
    <xf numFmtId="0" fontId="6" fillId="0" borderId="13" xfId="0" applyFont="1" applyBorder="1" applyAlignment="1">
      <alignment horizontal="center"/>
    </xf>
    <xf numFmtId="166" fontId="6" fillId="0" borderId="23" xfId="0" applyNumberFormat="1" applyFont="1" applyBorder="1"/>
    <xf numFmtId="0" fontId="6" fillId="5" borderId="22" xfId="0" applyFont="1" applyFill="1" applyBorder="1"/>
    <xf numFmtId="0" fontId="6" fillId="0" borderId="22" xfId="0" applyFont="1" applyBorder="1"/>
    <xf numFmtId="0" fontId="6" fillId="0" borderId="22" xfId="0" applyFont="1" applyBorder="1" applyAlignment="1">
      <alignment horizontal="center"/>
    </xf>
    <xf numFmtId="166" fontId="14" fillId="0" borderId="43" xfId="5" applyNumberFormat="1" applyFont="1" applyBorder="1" applyAlignment="1" applyProtection="1">
      <alignment vertical="center"/>
      <protection hidden="1"/>
    </xf>
    <xf numFmtId="9" fontId="16" fillId="0" borderId="15" xfId="3" applyFont="1" applyBorder="1" applyAlignment="1">
      <alignment vertical="center"/>
    </xf>
    <xf numFmtId="166" fontId="5" fillId="7" borderId="24" xfId="0" applyNumberFormat="1" applyFont="1" applyFill="1" applyBorder="1"/>
    <xf numFmtId="166" fontId="5" fillId="0" borderId="24" xfId="0" applyNumberFormat="1" applyFont="1" applyBorder="1"/>
    <xf numFmtId="166" fontId="16" fillId="0" borderId="28" xfId="0" applyNumberFormat="1" applyFont="1" applyBorder="1" applyAlignment="1">
      <alignment vertical="center"/>
    </xf>
    <xf numFmtId="166" fontId="6" fillId="7" borderId="24" xfId="0" applyNumberFormat="1" applyFont="1" applyFill="1" applyBorder="1"/>
    <xf numFmtId="1" fontId="18" fillId="7" borderId="13" xfId="4" applyNumberFormat="1" applyFont="1" applyFill="1" applyBorder="1" applyAlignment="1" applyProtection="1">
      <alignment horizontal="justify" vertical="center" wrapText="1"/>
      <protection hidden="1"/>
    </xf>
    <xf numFmtId="0" fontId="11" fillId="0" borderId="17" xfId="0" applyFont="1" applyBorder="1" applyAlignment="1" applyProtection="1">
      <alignment horizontal="left" vertical="center" wrapText="1"/>
      <protection locked="0"/>
    </xf>
    <xf numFmtId="0" fontId="18" fillId="7" borderId="17" xfId="4" applyFont="1" applyFill="1" applyBorder="1" applyAlignment="1" applyProtection="1">
      <alignment horizontal="left" vertical="center" wrapText="1"/>
      <protection hidden="1"/>
    </xf>
    <xf numFmtId="0" fontId="11" fillId="0" borderId="17" xfId="0" applyFont="1" applyBorder="1" applyAlignment="1" applyProtection="1">
      <alignment horizontal="left" vertical="center"/>
      <protection locked="0"/>
    </xf>
    <xf numFmtId="0" fontId="18" fillId="7" borderId="13" xfId="4" applyFont="1" applyFill="1" applyBorder="1" applyAlignment="1" applyProtection="1">
      <alignment horizontal="justify" vertical="center" wrapText="1"/>
      <protection hidden="1"/>
    </xf>
    <xf numFmtId="0" fontId="11" fillId="0" borderId="13" xfId="0" applyFont="1" applyBorder="1" applyAlignment="1" applyProtection="1">
      <alignment horizontal="center" vertical="center"/>
      <protection locked="0"/>
    </xf>
    <xf numFmtId="166" fontId="6" fillId="0" borderId="24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left" wrapText="1"/>
    </xf>
    <xf numFmtId="9" fontId="16" fillId="6" borderId="15" xfId="3" applyFont="1" applyFill="1" applyBorder="1" applyAlignment="1">
      <alignment vertical="center"/>
    </xf>
    <xf numFmtId="166" fontId="16" fillId="6" borderId="28" xfId="0" applyNumberFormat="1" applyFont="1" applyFill="1" applyBorder="1" applyAlignment="1">
      <alignment vertical="center"/>
    </xf>
    <xf numFmtId="166" fontId="16" fillId="6" borderId="50" xfId="0" applyNumberFormat="1" applyFont="1" applyFill="1" applyBorder="1"/>
    <xf numFmtId="1" fontId="14" fillId="7" borderId="13" xfId="4" applyNumberFormat="1" applyFont="1" applyFill="1" applyBorder="1" applyAlignment="1" applyProtection="1">
      <alignment horizontal="center" vertical="center" wrapText="1"/>
      <protection hidden="1"/>
    </xf>
    <xf numFmtId="1" fontId="14" fillId="0" borderId="13" xfId="4" applyNumberFormat="1" applyFont="1" applyFill="1" applyBorder="1" applyAlignment="1" applyProtection="1">
      <alignment horizontal="justify" vertical="center" wrapText="1"/>
      <protection hidden="1"/>
    </xf>
    <xf numFmtId="49" fontId="15" fillId="0" borderId="13" xfId="6" applyFont="1" applyFill="1" applyBorder="1" applyAlignment="1">
      <alignment horizontal="center" vertical="center"/>
    </xf>
    <xf numFmtId="166" fontId="14" fillId="0" borderId="13" xfId="5" applyNumberFormat="1" applyFont="1" applyBorder="1" applyAlignment="1" applyProtection="1">
      <alignment horizontal="center" vertical="center"/>
      <protection hidden="1"/>
    </xf>
    <xf numFmtId="0" fontId="19" fillId="7" borderId="17" xfId="0" applyFont="1" applyFill="1" applyBorder="1" applyAlignment="1" applyProtection="1">
      <alignment horizontal="left" vertical="center"/>
      <protection locked="0"/>
    </xf>
    <xf numFmtId="0" fontId="6" fillId="0" borderId="17" xfId="0" applyFont="1" applyFill="1" applyBorder="1" applyAlignment="1" applyProtection="1">
      <alignment horizontal="left" vertical="center"/>
      <protection locked="0"/>
    </xf>
    <xf numFmtId="0" fontId="20" fillId="0" borderId="0" xfId="8" applyAlignment="1">
      <alignment horizontal="left" vertical="center"/>
    </xf>
    <xf numFmtId="0" fontId="22" fillId="0" borderId="0" xfId="8" applyFont="1" applyAlignment="1">
      <alignment horizontal="left" vertical="center"/>
    </xf>
    <xf numFmtId="0" fontId="20" fillId="0" borderId="51" xfId="8" applyBorder="1" applyAlignment="1">
      <alignment horizontal="left" vertical="center" wrapText="1"/>
    </xf>
    <xf numFmtId="0" fontId="23" fillId="0" borderId="51" xfId="8" applyFont="1" applyBorder="1" applyAlignment="1">
      <alignment horizontal="left" vertical="center" wrapText="1"/>
    </xf>
    <xf numFmtId="0" fontId="20" fillId="0" borderId="58" xfId="8" applyBorder="1" applyAlignment="1">
      <alignment horizontal="left" vertical="center" wrapText="1"/>
    </xf>
    <xf numFmtId="0" fontId="24" fillId="0" borderId="51" xfId="8" applyFont="1" applyBorder="1" applyAlignment="1">
      <alignment horizontal="center" vertical="center" wrapText="1"/>
    </xf>
    <xf numFmtId="0" fontId="25" fillId="0" borderId="51" xfId="8" applyFont="1" applyBorder="1" applyAlignment="1">
      <alignment horizontal="center" vertical="center" wrapText="1"/>
    </xf>
    <xf numFmtId="0" fontId="26" fillId="8" borderId="51" xfId="8" applyFont="1" applyFill="1" applyBorder="1" applyAlignment="1">
      <alignment horizontal="center" vertical="center" wrapText="1"/>
    </xf>
    <xf numFmtId="0" fontId="27" fillId="8" borderId="51" xfId="8" applyFont="1" applyFill="1" applyBorder="1" applyAlignment="1">
      <alignment horizontal="center" vertical="center" wrapText="1"/>
    </xf>
    <xf numFmtId="0" fontId="27" fillId="8" borderId="51" xfId="8" applyFont="1" applyFill="1" applyBorder="1" applyAlignment="1">
      <alignment horizontal="left" vertical="center" wrapText="1"/>
    </xf>
    <xf numFmtId="0" fontId="26" fillId="0" borderId="51" xfId="8" applyFont="1" applyBorder="1" applyAlignment="1">
      <alignment horizontal="left" vertical="center" wrapText="1"/>
    </xf>
    <xf numFmtId="0" fontId="27" fillId="0" borderId="51" xfId="8" applyFont="1" applyBorder="1" applyAlignment="1">
      <alignment horizontal="center" vertical="center" wrapText="1"/>
    </xf>
    <xf numFmtId="169" fontId="28" fillId="0" borderId="51" xfId="8" applyNumberFormat="1" applyFont="1" applyBorder="1" applyAlignment="1">
      <alignment horizontal="right" vertical="center" shrinkToFit="1"/>
    </xf>
    <xf numFmtId="170" fontId="28" fillId="0" borderId="51" xfId="8" applyNumberFormat="1" applyFont="1" applyBorder="1" applyAlignment="1">
      <alignment horizontal="right" vertical="center" shrinkToFit="1"/>
    </xf>
    <xf numFmtId="171" fontId="28" fillId="0" borderId="51" xfId="8" applyNumberFormat="1" applyFont="1" applyBorder="1" applyAlignment="1">
      <alignment horizontal="right" vertical="center" shrinkToFit="1"/>
    </xf>
    <xf numFmtId="0" fontId="22" fillId="0" borderId="51" xfId="8" applyFont="1" applyBorder="1" applyAlignment="1">
      <alignment horizontal="left" vertical="center" wrapText="1"/>
    </xf>
    <xf numFmtId="0" fontId="29" fillId="0" borderId="51" xfId="8" applyFont="1" applyBorder="1" applyAlignment="1">
      <alignment horizontal="left" vertical="center" wrapText="1"/>
    </xf>
    <xf numFmtId="171" fontId="30" fillId="0" borderId="51" xfId="8" applyNumberFormat="1" applyFont="1" applyBorder="1" applyAlignment="1">
      <alignment horizontal="right" vertical="center" shrinkToFit="1"/>
    </xf>
    <xf numFmtId="0" fontId="23" fillId="0" borderId="59" xfId="8" applyFont="1" applyBorder="1" applyAlignment="1">
      <alignment vertical="center" wrapText="1"/>
    </xf>
    <xf numFmtId="0" fontId="29" fillId="0" borderId="0" xfId="8" applyFont="1" applyAlignment="1">
      <alignment vertical="center" wrapText="1"/>
    </xf>
    <xf numFmtId="0" fontId="23" fillId="0" borderId="60" xfId="8" applyFont="1" applyBorder="1" applyAlignment="1">
      <alignment vertical="center" wrapText="1"/>
    </xf>
    <xf numFmtId="171" fontId="28" fillId="9" borderId="51" xfId="8" applyNumberFormat="1" applyFont="1" applyFill="1" applyBorder="1" applyAlignment="1">
      <alignment horizontal="right" vertical="center" shrinkToFit="1"/>
    </xf>
    <xf numFmtId="0" fontId="20" fillId="0" borderId="62" xfId="8" applyBorder="1" applyAlignment="1">
      <alignment vertical="center" wrapText="1"/>
    </xf>
    <xf numFmtId="0" fontId="22" fillId="0" borderId="63" xfId="8" applyFont="1" applyBorder="1" applyAlignment="1">
      <alignment vertical="center" wrapText="1"/>
    </xf>
    <xf numFmtId="0" fontId="20" fillId="0" borderId="64" xfId="8" applyBorder="1" applyAlignment="1">
      <alignment vertical="center" wrapText="1"/>
    </xf>
    <xf numFmtId="171" fontId="30" fillId="9" borderId="51" xfId="8" applyNumberFormat="1" applyFont="1" applyFill="1" applyBorder="1" applyAlignment="1">
      <alignment horizontal="right" vertical="center" shrinkToFit="1"/>
    </xf>
    <xf numFmtId="171" fontId="31" fillId="9" borderId="51" xfId="8" applyNumberFormat="1" applyFont="1" applyFill="1" applyBorder="1" applyAlignment="1">
      <alignment horizontal="right" vertical="center" shrinkToFit="1"/>
    </xf>
    <xf numFmtId="9" fontId="0" fillId="0" borderId="0" xfId="0" applyNumberFormat="1"/>
    <xf numFmtId="44" fontId="0" fillId="0" borderId="0" xfId="1" applyFont="1"/>
    <xf numFmtId="166" fontId="14" fillId="0" borderId="13" xfId="4" applyNumberFormat="1" applyFont="1" applyFill="1" applyBorder="1" applyAlignment="1" applyProtection="1">
      <alignment horizontal="center" vertical="center" wrapText="1"/>
      <protection hidden="1"/>
    </xf>
    <xf numFmtId="0" fontId="18" fillId="7" borderId="13" xfId="7" applyFont="1" applyFill="1" applyBorder="1" applyAlignment="1" applyProtection="1">
      <alignment horizontal="justify" vertical="center" wrapText="1"/>
      <protection hidden="1"/>
    </xf>
    <xf numFmtId="0" fontId="7" fillId="0" borderId="65" xfId="4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0" fontId="10" fillId="0" borderId="13" xfId="7" applyFont="1" applyBorder="1" applyAlignment="1" applyProtection="1">
      <alignment horizontal="justify" vertical="center" wrapText="1"/>
      <protection hidden="1"/>
    </xf>
    <xf numFmtId="0" fontId="16" fillId="0" borderId="37" xfId="0" applyFont="1" applyBorder="1" applyAlignment="1">
      <alignment horizontal="center" vertical="center"/>
    </xf>
    <xf numFmtId="44" fontId="0" fillId="0" borderId="0" xfId="0" applyNumberFormat="1"/>
    <xf numFmtId="44" fontId="14" fillId="0" borderId="13" xfId="1" applyFont="1" applyBorder="1" applyAlignment="1" applyProtection="1">
      <alignment vertical="center"/>
      <protection hidden="1"/>
    </xf>
    <xf numFmtId="2" fontId="14" fillId="0" borderId="13" xfId="5" applyNumberFormat="1" applyFont="1" applyBorder="1" applyAlignment="1" applyProtection="1">
      <alignment vertical="center"/>
      <protection hidden="1"/>
    </xf>
    <xf numFmtId="2" fontId="14" fillId="0" borderId="19" xfId="5" applyNumberFormat="1" applyFont="1" applyBorder="1" applyAlignment="1" applyProtection="1">
      <alignment vertical="center"/>
      <protection hidden="1"/>
    </xf>
    <xf numFmtId="2" fontId="14" fillId="0" borderId="14" xfId="5" applyNumberFormat="1" applyFont="1" applyBorder="1" applyAlignment="1" applyProtection="1">
      <alignment vertical="center"/>
      <protection hidden="1"/>
    </xf>
    <xf numFmtId="0" fontId="14" fillId="7" borderId="22" xfId="4" applyFont="1" applyFill="1" applyBorder="1" applyAlignment="1" applyProtection="1">
      <alignment horizontal="center" vertical="center" wrapText="1"/>
      <protection hidden="1"/>
    </xf>
    <xf numFmtId="0" fontId="18" fillId="10" borderId="13" xfId="4" applyFont="1" applyFill="1" applyBorder="1" applyAlignment="1" applyProtection="1">
      <alignment horizontal="justify" vertical="center" wrapText="1"/>
      <protection hidden="1"/>
    </xf>
    <xf numFmtId="1" fontId="18" fillId="5" borderId="22" xfId="4" applyNumberFormat="1" applyFont="1" applyFill="1" applyBorder="1" applyAlignment="1" applyProtection="1">
      <alignment horizontal="justify" vertical="center" wrapText="1"/>
      <protection hidden="1"/>
    </xf>
    <xf numFmtId="0" fontId="11" fillId="0" borderId="13" xfId="0" applyFont="1" applyFill="1" applyBorder="1" applyAlignment="1" applyProtection="1">
      <alignment horizontal="left" vertical="center"/>
      <protection locked="0"/>
    </xf>
    <xf numFmtId="0" fontId="10" fillId="0" borderId="13" xfId="4" applyFont="1" applyFill="1" applyBorder="1" applyAlignment="1" applyProtection="1">
      <alignment horizontal="justify" vertical="center" wrapText="1"/>
      <protection hidden="1"/>
    </xf>
    <xf numFmtId="0" fontId="18" fillId="10" borderId="17" xfId="4" applyFont="1" applyFill="1" applyBorder="1" applyAlignment="1" applyProtection="1">
      <alignment horizontal="left" vertical="center" wrapText="1"/>
      <protection hidden="1"/>
    </xf>
    <xf numFmtId="0" fontId="18" fillId="5" borderId="21" xfId="4" applyFont="1" applyFill="1" applyBorder="1" applyAlignment="1" applyProtection="1">
      <alignment horizontal="left" vertical="center" wrapText="1"/>
      <protection hidden="1"/>
    </xf>
    <xf numFmtId="0" fontId="11" fillId="0" borderId="17" xfId="0" applyFont="1" applyFill="1" applyBorder="1" applyAlignment="1" applyProtection="1">
      <alignment horizontal="left" vertical="center"/>
      <protection locked="0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11" fillId="7" borderId="13" xfId="0" applyFont="1" applyFill="1" applyBorder="1" applyAlignment="1" applyProtection="1">
      <alignment horizontal="center" vertical="center"/>
      <protection locked="0"/>
    </xf>
    <xf numFmtId="166" fontId="14" fillId="7" borderId="13" xfId="5" applyNumberFormat="1" applyFont="1" applyFill="1" applyBorder="1" applyAlignment="1" applyProtection="1">
      <alignment horizontal="center" vertical="center"/>
      <protection hidden="1"/>
    </xf>
    <xf numFmtId="1" fontId="18" fillId="10" borderId="13" xfId="4" applyNumberFormat="1" applyFont="1" applyFill="1" applyBorder="1" applyAlignment="1" applyProtection="1">
      <alignment horizontal="justify" vertical="center" wrapText="1"/>
      <protection hidden="1"/>
    </xf>
    <xf numFmtId="0" fontId="7" fillId="0" borderId="43" xfId="4" applyFont="1" applyFill="1" applyBorder="1" applyAlignment="1" applyProtection="1">
      <alignment horizontal="justify" vertical="center" wrapText="1"/>
      <protection hidden="1"/>
    </xf>
    <xf numFmtId="44" fontId="14" fillId="0" borderId="13" xfId="1" applyFont="1" applyFill="1" applyBorder="1" applyAlignment="1" applyProtection="1">
      <alignment vertical="center"/>
      <protection hidden="1"/>
    </xf>
    <xf numFmtId="0" fontId="18" fillId="7" borderId="13" xfId="4" applyFont="1" applyFill="1" applyBorder="1" applyAlignment="1" applyProtection="1">
      <alignment horizontal="left" vertical="center" wrapText="1"/>
      <protection hidden="1"/>
    </xf>
    <xf numFmtId="0" fontId="18" fillId="7" borderId="22" xfId="4" applyFont="1" applyFill="1" applyBorder="1" applyAlignment="1" applyProtection="1">
      <alignment horizontal="left" vertical="center" wrapText="1"/>
      <protection hidden="1"/>
    </xf>
    <xf numFmtId="1" fontId="18" fillId="7" borderId="22" xfId="4" applyNumberFormat="1" applyFont="1" applyFill="1" applyBorder="1" applyAlignment="1" applyProtection="1">
      <alignment horizontal="justify" vertical="center" wrapText="1"/>
      <protection hidden="1"/>
    </xf>
    <xf numFmtId="0" fontId="0" fillId="0" borderId="42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47" xfId="0" applyBorder="1"/>
    <xf numFmtId="0" fontId="16" fillId="0" borderId="68" xfId="0" applyFont="1" applyBorder="1" applyAlignment="1">
      <alignment horizontal="center" vertical="center"/>
    </xf>
    <xf numFmtId="0" fontId="16" fillId="0" borderId="66" xfId="0" applyFont="1" applyBorder="1"/>
    <xf numFmtId="0" fontId="16" fillId="0" borderId="13" xfId="0" applyFont="1" applyBorder="1" applyAlignment="1">
      <alignment horizontal="center"/>
    </xf>
    <xf numFmtId="0" fontId="16" fillId="0" borderId="13" xfId="0" applyFont="1" applyBorder="1" applyAlignment="1">
      <alignment horizontal="center" vertical="center"/>
    </xf>
    <xf numFmtId="0" fontId="16" fillId="0" borderId="13" xfId="0" applyFont="1" applyBorder="1"/>
    <xf numFmtId="0" fontId="16" fillId="0" borderId="24" xfId="0" applyFont="1" applyBorder="1"/>
    <xf numFmtId="0" fontId="19" fillId="11" borderId="68" xfId="0" applyFont="1" applyFill="1" applyBorder="1" applyAlignment="1" applyProtection="1">
      <alignment horizontal="center" vertical="center"/>
      <protection locked="0"/>
    </xf>
    <xf numFmtId="1" fontId="18" fillId="11" borderId="66" xfId="4" applyNumberFormat="1" applyFont="1" applyFill="1" applyBorder="1" applyAlignment="1" applyProtection="1">
      <alignment horizontal="justify" vertical="center" wrapText="1"/>
      <protection hidden="1"/>
    </xf>
    <xf numFmtId="0" fontId="16" fillId="11" borderId="13" xfId="0" applyFont="1" applyFill="1" applyBorder="1" applyAlignment="1">
      <alignment horizontal="center"/>
    </xf>
    <xf numFmtId="0" fontId="16" fillId="11" borderId="13" xfId="0" applyFont="1" applyFill="1" applyBorder="1" applyAlignment="1">
      <alignment horizontal="center" vertical="center"/>
    </xf>
    <xf numFmtId="0" fontId="0" fillId="11" borderId="13" xfId="0" applyFill="1" applyBorder="1"/>
    <xf numFmtId="44" fontId="0" fillId="11" borderId="24" xfId="0" applyNumberFormat="1" applyFill="1" applyBorder="1"/>
    <xf numFmtId="0" fontId="0" fillId="0" borderId="68" xfId="0" applyBorder="1" applyAlignment="1" applyProtection="1">
      <alignment horizontal="center"/>
      <protection locked="0"/>
    </xf>
    <xf numFmtId="0" fontId="32" fillId="0" borderId="66" xfId="4" applyFont="1" applyBorder="1" applyAlignment="1" applyProtection="1">
      <alignment horizontal="justify" vertical="center" wrapText="1"/>
      <protection hidden="1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44" fontId="0" fillId="0" borderId="13" xfId="1" applyFont="1" applyBorder="1"/>
    <xf numFmtId="44" fontId="0" fillId="0" borderId="24" xfId="0" applyNumberFormat="1" applyBorder="1"/>
    <xf numFmtId="44" fontId="0" fillId="11" borderId="13" xfId="1" applyFont="1" applyFill="1" applyBorder="1"/>
    <xf numFmtId="0" fontId="0" fillId="0" borderId="68" xfId="0" applyBorder="1" applyAlignment="1" applyProtection="1">
      <alignment horizontal="center" vertical="center"/>
      <protection locked="0"/>
    </xf>
    <xf numFmtId="0" fontId="0" fillId="0" borderId="68" xfId="0" applyBorder="1" applyAlignment="1">
      <alignment horizontal="center" vertical="center"/>
    </xf>
    <xf numFmtId="0" fontId="0" fillId="0" borderId="66" xfId="0" applyBorder="1" applyAlignment="1">
      <alignment horizontal="left" wrapText="1"/>
    </xf>
    <xf numFmtId="44" fontId="0" fillId="0" borderId="13" xfId="0" applyNumberFormat="1" applyBorder="1"/>
    <xf numFmtId="0" fontId="0" fillId="0" borderId="66" xfId="0" applyBorder="1"/>
    <xf numFmtId="0" fontId="19" fillId="11" borderId="68" xfId="0" applyFont="1" applyFill="1" applyBorder="1" applyAlignment="1" applyProtection="1">
      <alignment horizontal="left" vertical="center"/>
      <protection locked="0"/>
    </xf>
    <xf numFmtId="0" fontId="0" fillId="11" borderId="13" xfId="0" applyFill="1" applyBorder="1" applyAlignment="1">
      <alignment horizontal="center"/>
    </xf>
    <xf numFmtId="0" fontId="0" fillId="11" borderId="13" xfId="0" applyFill="1" applyBorder="1" applyAlignment="1">
      <alignment horizontal="center" vertical="center"/>
    </xf>
    <xf numFmtId="0" fontId="0" fillId="0" borderId="68" xfId="0" applyBorder="1" applyAlignment="1" applyProtection="1">
      <alignment horizontal="left" vertical="center"/>
      <protection locked="0"/>
    </xf>
    <xf numFmtId="0" fontId="0" fillId="0" borderId="66" xfId="0" applyBorder="1" applyAlignment="1">
      <alignment wrapText="1"/>
    </xf>
    <xf numFmtId="44" fontId="0" fillId="0" borderId="13" xfId="1" applyFont="1" applyBorder="1" applyAlignment="1">
      <alignment vertical="top"/>
    </xf>
    <xf numFmtId="0" fontId="18" fillId="11" borderId="69" xfId="4" applyFont="1" applyFill="1" applyBorder="1" applyAlignment="1" applyProtection="1">
      <alignment horizontal="left" vertical="center" wrapText="1"/>
      <protection hidden="1"/>
    </xf>
    <xf numFmtId="1" fontId="18" fillId="11" borderId="67" xfId="4" applyNumberFormat="1" applyFont="1" applyFill="1" applyBorder="1" applyAlignment="1" applyProtection="1">
      <alignment horizontal="justify" vertical="center" wrapText="1"/>
      <protection hidden="1"/>
    </xf>
    <xf numFmtId="44" fontId="0" fillId="11" borderId="13" xfId="1" applyFont="1" applyFill="1" applyBorder="1" applyAlignment="1">
      <alignment vertical="top"/>
    </xf>
    <xf numFmtId="0" fontId="16" fillId="11" borderId="68" xfId="0" applyFont="1" applyFill="1" applyBorder="1" applyAlignment="1">
      <alignment horizontal="center" vertical="center"/>
    </xf>
    <xf numFmtId="0" fontId="16" fillId="11" borderId="66" xfId="0" applyFont="1" applyFill="1" applyBorder="1"/>
    <xf numFmtId="0" fontId="0" fillId="11" borderId="13" xfId="0" applyFill="1" applyBorder="1" applyAlignment="1">
      <alignment vertical="top"/>
    </xf>
    <xf numFmtId="44" fontId="0" fillId="0" borderId="1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vertical="center"/>
    </xf>
    <xf numFmtId="0" fontId="18" fillId="11" borderId="69" xfId="0" applyFont="1" applyFill="1" applyBorder="1" applyAlignment="1" applyProtection="1">
      <alignment horizontal="left" vertical="center" wrapText="1"/>
      <protection hidden="1"/>
    </xf>
    <xf numFmtId="0" fontId="18" fillId="11" borderId="67" xfId="7" applyFont="1" applyFill="1" applyBorder="1" applyAlignment="1" applyProtection="1">
      <alignment horizontal="justify" vertical="center" wrapText="1"/>
      <protection hidden="1"/>
    </xf>
    <xf numFmtId="44" fontId="0" fillId="11" borderId="13" xfId="1" applyFont="1" applyFill="1" applyBorder="1" applyAlignment="1">
      <alignment vertical="center"/>
    </xf>
    <xf numFmtId="44" fontId="0" fillId="0" borderId="13" xfId="1" applyFont="1" applyFill="1" applyBorder="1" applyAlignment="1">
      <alignment vertical="top"/>
    </xf>
    <xf numFmtId="0" fontId="18" fillId="11" borderId="66" xfId="7" applyFont="1" applyFill="1" applyBorder="1" applyAlignment="1" applyProtection="1">
      <alignment horizontal="justify" vertical="center" wrapText="1"/>
      <protection hidden="1"/>
    </xf>
    <xf numFmtId="166" fontId="0" fillId="11" borderId="24" xfId="0" applyNumberFormat="1" applyFill="1" applyBorder="1"/>
    <xf numFmtId="0" fontId="32" fillId="0" borderId="66" xfId="7" applyFont="1" applyBorder="1" applyAlignment="1" applyProtection="1">
      <alignment horizontal="justify" vertical="center" wrapText="1"/>
      <protection hidden="1"/>
    </xf>
    <xf numFmtId="44" fontId="32" fillId="0" borderId="13" xfId="1" applyFont="1" applyBorder="1" applyAlignment="1" applyProtection="1">
      <alignment vertical="center"/>
      <protection hidden="1"/>
    </xf>
    <xf numFmtId="166" fontId="0" fillId="0" borderId="24" xfId="0" applyNumberFormat="1" applyBorder="1"/>
    <xf numFmtId="0" fontId="0" fillId="11" borderId="70" xfId="0" applyFill="1" applyBorder="1" applyAlignment="1">
      <alignment vertical="top"/>
    </xf>
    <xf numFmtId="0" fontId="0" fillId="11" borderId="0" xfId="0" applyFill="1" applyAlignment="1">
      <alignment vertical="top"/>
    </xf>
    <xf numFmtId="0" fontId="11" fillId="0" borderId="68" xfId="0" applyFont="1" applyBorder="1" applyAlignment="1" applyProtection="1">
      <alignment horizontal="left" vertical="center"/>
      <protection locked="0"/>
    </xf>
    <xf numFmtId="0" fontId="10" fillId="0" borderId="66" xfId="7" applyFont="1" applyBorder="1" applyAlignment="1" applyProtection="1">
      <alignment horizontal="justify" vertical="center" wrapText="1"/>
      <protection hidden="1"/>
    </xf>
    <xf numFmtId="0" fontId="0" fillId="0" borderId="13" xfId="0" applyBorder="1" applyAlignment="1">
      <alignment horizontal="center" vertical="top"/>
    </xf>
    <xf numFmtId="0" fontId="11" fillId="11" borderId="13" xfId="0" applyFont="1" applyFill="1" applyBorder="1" applyAlignment="1" applyProtection="1">
      <alignment horizontal="center" vertical="center"/>
      <protection locked="0"/>
    </xf>
    <xf numFmtId="0" fontId="0" fillId="11" borderId="13" xfId="0" applyFill="1" applyBorder="1" applyAlignment="1">
      <alignment horizontal="center" vertical="top"/>
    </xf>
    <xf numFmtId="166" fontId="32" fillId="11" borderId="13" xfId="5" applyNumberFormat="1" applyFont="1" applyFill="1" applyBorder="1" applyAlignment="1" applyProtection="1">
      <alignment vertical="center"/>
      <protection hidden="1"/>
    </xf>
    <xf numFmtId="0" fontId="33" fillId="0" borderId="66" xfId="0" applyFont="1" applyBorder="1" applyAlignment="1">
      <alignment vertical="center" wrapText="1"/>
    </xf>
    <xf numFmtId="0" fontId="0" fillId="11" borderId="0" xfId="0" applyFill="1" applyAlignment="1">
      <alignment horizontal="center" vertical="top"/>
    </xf>
    <xf numFmtId="0" fontId="11" fillId="0" borderId="14" xfId="0" applyFont="1" applyBorder="1" applyAlignment="1" applyProtection="1">
      <alignment horizontal="center" vertical="center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44" fontId="0" fillId="0" borderId="13" xfId="1" applyFont="1" applyFill="1" applyBorder="1"/>
    <xf numFmtId="0" fontId="11" fillId="0" borderId="70" xfId="0" applyFont="1" applyBorder="1" applyAlignment="1" applyProtection="1">
      <alignment horizontal="center" vertical="center" wrapText="1"/>
      <protection locked="0"/>
    </xf>
    <xf numFmtId="0" fontId="19" fillId="0" borderId="68" xfId="0" applyFont="1" applyBorder="1" applyAlignment="1" applyProtection="1">
      <alignment horizontal="left" vertical="center"/>
      <protection locked="0"/>
    </xf>
    <xf numFmtId="0" fontId="18" fillId="0" borderId="66" xfId="7" applyFont="1" applyBorder="1" applyAlignment="1" applyProtection="1">
      <alignment horizontal="justify" vertical="center" wrapText="1"/>
      <protection hidden="1"/>
    </xf>
    <xf numFmtId="49" fontId="34" fillId="0" borderId="13" xfId="6" applyFont="1" applyBorder="1" applyAlignment="1">
      <alignment horizontal="center" vertical="center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166" fontId="32" fillId="0" borderId="13" xfId="5" applyNumberFormat="1" applyFont="1" applyBorder="1" applyAlignment="1" applyProtection="1">
      <alignment vertical="center"/>
      <protection hidden="1"/>
    </xf>
    <xf numFmtId="0" fontId="16" fillId="11" borderId="66" xfId="0" applyFont="1" applyFill="1" applyBorder="1" applyAlignment="1">
      <alignment horizontal="left"/>
    </xf>
    <xf numFmtId="0" fontId="0" fillId="0" borderId="66" xfId="0" applyBorder="1" applyAlignment="1">
      <alignment horizontal="left"/>
    </xf>
    <xf numFmtId="0" fontId="10" fillId="0" borderId="66" xfId="4" applyFont="1" applyBorder="1" applyAlignment="1" applyProtection="1">
      <alignment horizontal="justify" vertical="center" wrapText="1"/>
      <protection hidden="1"/>
    </xf>
    <xf numFmtId="0" fontId="0" fillId="0" borderId="19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44" fontId="0" fillId="0" borderId="19" xfId="1" applyFont="1" applyBorder="1"/>
    <xf numFmtId="44" fontId="0" fillId="0" borderId="20" xfId="1" applyFont="1" applyBorder="1"/>
    <xf numFmtId="0" fontId="0" fillId="11" borderId="68" xfId="0" applyFill="1" applyBorder="1" applyAlignment="1">
      <alignment horizontal="center" vertical="center"/>
    </xf>
    <xf numFmtId="0" fontId="0" fillId="11" borderId="66" xfId="0" applyFill="1" applyBorder="1"/>
    <xf numFmtId="0" fontId="0" fillId="0" borderId="71" xfId="0" applyBorder="1" applyAlignment="1">
      <alignment horizontal="center" vertical="center"/>
    </xf>
    <xf numFmtId="0" fontId="0" fillId="0" borderId="67" xfId="0" applyBorder="1"/>
    <xf numFmtId="0" fontId="0" fillId="0" borderId="22" xfId="0" applyBorder="1" applyAlignment="1">
      <alignment horizontal="center"/>
    </xf>
    <xf numFmtId="0" fontId="0" fillId="0" borderId="22" xfId="0" applyBorder="1" applyAlignment="1">
      <alignment horizontal="center" vertical="center"/>
    </xf>
    <xf numFmtId="44" fontId="0" fillId="0" borderId="22" xfId="1" applyFont="1" applyFill="1" applyBorder="1"/>
    <xf numFmtId="44" fontId="0" fillId="0" borderId="23" xfId="0" applyNumberFormat="1" applyBorder="1"/>
    <xf numFmtId="0" fontId="0" fillId="0" borderId="65" xfId="0" applyBorder="1" applyAlignment="1">
      <alignment horizontal="center" vertical="center"/>
    </xf>
    <xf numFmtId="0" fontId="0" fillId="0" borderId="22" xfId="0" applyBorder="1"/>
    <xf numFmtId="0" fontId="0" fillId="0" borderId="36" xfId="0" applyBorder="1" applyAlignment="1">
      <alignment horizontal="center" vertical="center"/>
    </xf>
    <xf numFmtId="44" fontId="16" fillId="0" borderId="15" xfId="1" applyFont="1" applyBorder="1"/>
    <xf numFmtId="9" fontId="16" fillId="0" borderId="39" xfId="0" applyNumberFormat="1" applyFont="1" applyBorder="1" applyAlignment="1">
      <alignment wrapText="1"/>
    </xf>
    <xf numFmtId="44" fontId="16" fillId="0" borderId="15" xfId="0" applyNumberFormat="1" applyFont="1" applyBorder="1"/>
    <xf numFmtId="0" fontId="16" fillId="0" borderId="15" xfId="0" applyFont="1" applyBorder="1" applyAlignment="1">
      <alignment horizontal="center" vertical="center"/>
    </xf>
    <xf numFmtId="0" fontId="16" fillId="0" borderId="46" xfId="0" applyFont="1" applyBorder="1"/>
    <xf numFmtId="0" fontId="16" fillId="0" borderId="37" xfId="0" applyFont="1" applyBorder="1" applyAlignment="1">
      <alignment horizontal="center"/>
    </xf>
    <xf numFmtId="0" fontId="16" fillId="0" borderId="37" xfId="0" applyFont="1" applyBorder="1"/>
    <xf numFmtId="0" fontId="16" fillId="0" borderId="38" xfId="0" applyFont="1" applyBorder="1"/>
    <xf numFmtId="0" fontId="19" fillId="6" borderId="72" xfId="0" applyFont="1" applyFill="1" applyBorder="1" applyAlignment="1" applyProtection="1">
      <alignment horizontal="center" vertical="center"/>
      <protection locked="0"/>
    </xf>
    <xf numFmtId="1" fontId="18" fillId="6" borderId="73" xfId="4" applyNumberFormat="1" applyFont="1" applyFill="1" applyBorder="1" applyAlignment="1" applyProtection="1">
      <alignment horizontal="justify" vertical="center" wrapText="1"/>
      <protection hidden="1"/>
    </xf>
    <xf numFmtId="0" fontId="16" fillId="6" borderId="31" xfId="0" applyFont="1" applyFill="1" applyBorder="1" applyAlignment="1">
      <alignment horizontal="center"/>
    </xf>
    <xf numFmtId="0" fontId="16" fillId="6" borderId="31" xfId="0" applyFont="1" applyFill="1" applyBorder="1" applyAlignment="1">
      <alignment horizontal="center" vertical="center"/>
    </xf>
    <xf numFmtId="0" fontId="0" fillId="6" borderId="31" xfId="0" applyFill="1" applyBorder="1"/>
    <xf numFmtId="44" fontId="0" fillId="6" borderId="33" xfId="0" applyNumberFormat="1" applyFill="1" applyBorder="1"/>
    <xf numFmtId="0" fontId="35" fillId="0" borderId="74" xfId="0" applyFont="1" applyBorder="1" applyAlignment="1">
      <alignment horizontal="center" vertical="center"/>
    </xf>
    <xf numFmtId="0" fontId="36" fillId="0" borderId="47" xfId="0" applyFont="1" applyBorder="1" applyAlignment="1">
      <alignment horizontal="justify" vertical="center" wrapText="1"/>
    </xf>
    <xf numFmtId="0" fontId="18" fillId="6" borderId="69" xfId="4" applyFont="1" applyFill="1" applyBorder="1" applyAlignment="1" applyProtection="1">
      <alignment horizontal="left" vertical="center" wrapText="1"/>
      <protection hidden="1"/>
    </xf>
    <xf numFmtId="1" fontId="18" fillId="6" borderId="67" xfId="4" applyNumberFormat="1" applyFont="1" applyFill="1" applyBorder="1" applyAlignment="1" applyProtection="1">
      <alignment horizontal="justify" vertical="center" wrapText="1"/>
      <protection hidden="1"/>
    </xf>
    <xf numFmtId="0" fontId="0" fillId="6" borderId="13" xfId="0" applyFill="1" applyBorder="1" applyAlignment="1">
      <alignment horizontal="center"/>
    </xf>
    <xf numFmtId="0" fontId="0" fillId="6" borderId="13" xfId="0" applyFill="1" applyBorder="1" applyAlignment="1">
      <alignment horizontal="center" vertical="center"/>
    </xf>
    <xf numFmtId="0" fontId="0" fillId="6" borderId="13" xfId="0" applyFill="1" applyBorder="1"/>
    <xf numFmtId="44" fontId="0" fillId="6" borderId="24" xfId="0" applyNumberFormat="1" applyFill="1" applyBorder="1"/>
    <xf numFmtId="0" fontId="19" fillId="6" borderId="68" xfId="0" applyFont="1" applyFill="1" applyBorder="1" applyAlignment="1" applyProtection="1">
      <alignment horizontal="center" vertical="center"/>
      <protection locked="0"/>
    </xf>
    <xf numFmtId="1" fontId="18" fillId="6" borderId="66" xfId="4" applyNumberFormat="1" applyFont="1" applyFill="1" applyBorder="1" applyAlignment="1" applyProtection="1">
      <alignment horizontal="justify" vertical="center" wrapText="1"/>
      <protection hidden="1"/>
    </xf>
    <xf numFmtId="44" fontId="0" fillId="6" borderId="13" xfId="1" applyFont="1" applyFill="1" applyBorder="1"/>
    <xf numFmtId="0" fontId="19" fillId="6" borderId="68" xfId="0" applyFont="1" applyFill="1" applyBorder="1" applyAlignment="1" applyProtection="1">
      <alignment horizontal="left" vertical="center"/>
      <protection locked="0"/>
    </xf>
    <xf numFmtId="0" fontId="0" fillId="0" borderId="66" xfId="0" applyBorder="1" applyAlignment="1">
      <alignment horizontal="justify" vertical="center" wrapText="1"/>
    </xf>
    <xf numFmtId="0" fontId="0" fillId="0" borderId="13" xfId="0" applyBorder="1"/>
    <xf numFmtId="0" fontId="16" fillId="6" borderId="13" xfId="0" applyFont="1" applyFill="1" applyBorder="1" applyAlignment="1">
      <alignment horizontal="center"/>
    </xf>
    <xf numFmtId="0" fontId="16" fillId="6" borderId="13" xfId="0" applyFont="1" applyFill="1" applyBorder="1" applyAlignment="1">
      <alignment horizontal="center" vertical="center"/>
    </xf>
    <xf numFmtId="44" fontId="0" fillId="6" borderId="13" xfId="0" applyNumberFormat="1" applyFill="1" applyBorder="1"/>
    <xf numFmtId="1" fontId="18" fillId="6" borderId="49" xfId="4" applyNumberFormat="1" applyFont="1" applyFill="1" applyBorder="1" applyAlignment="1" applyProtection="1">
      <alignment horizontal="justify" vertical="center" wrapText="1"/>
      <protection hidden="1"/>
    </xf>
    <xf numFmtId="0" fontId="32" fillId="0" borderId="66" xfId="7" applyFont="1" applyBorder="1" applyAlignment="1">
      <alignment horizontal="justify" vertical="center" wrapText="1"/>
    </xf>
    <xf numFmtId="0" fontId="36" fillId="0" borderId="68" xfId="0" applyFont="1" applyBorder="1" applyAlignment="1">
      <alignment horizontal="center" vertical="center"/>
    </xf>
    <xf numFmtId="0" fontId="36" fillId="0" borderId="66" xfId="0" applyFont="1" applyBorder="1" applyAlignment="1">
      <alignment wrapText="1"/>
    </xf>
    <xf numFmtId="0" fontId="16" fillId="6" borderId="68" xfId="0" applyFont="1" applyFill="1" applyBorder="1" applyAlignment="1">
      <alignment horizontal="center" vertical="center"/>
    </xf>
    <xf numFmtId="0" fontId="16" fillId="6" borderId="66" xfId="0" applyFont="1" applyFill="1" applyBorder="1"/>
    <xf numFmtId="0" fontId="18" fillId="6" borderId="69" xfId="0" applyFont="1" applyFill="1" applyBorder="1" applyAlignment="1" applyProtection="1">
      <alignment horizontal="left" vertical="center" wrapText="1"/>
      <protection hidden="1"/>
    </xf>
    <xf numFmtId="0" fontId="18" fillId="6" borderId="67" xfId="7" applyFont="1" applyFill="1" applyBorder="1" applyAlignment="1" applyProtection="1">
      <alignment horizontal="justify" vertical="center" wrapText="1"/>
      <protection hidden="1"/>
    </xf>
    <xf numFmtId="0" fontId="16" fillId="6" borderId="72" xfId="0" applyFont="1" applyFill="1" applyBorder="1" applyAlignment="1">
      <alignment horizontal="center" vertical="center"/>
    </xf>
    <xf numFmtId="0" fontId="16" fillId="6" borderId="73" xfId="0" applyFont="1" applyFill="1" applyBorder="1"/>
    <xf numFmtId="0" fontId="0" fillId="0" borderId="66" xfId="0" applyBorder="1" applyAlignment="1">
      <alignment horizontal="left" vertical="top" wrapText="1"/>
    </xf>
    <xf numFmtId="0" fontId="0" fillId="0" borderId="66" xfId="0" applyBorder="1" applyAlignment="1">
      <alignment vertical="top" wrapText="1"/>
    </xf>
    <xf numFmtId="0" fontId="18" fillId="6" borderId="66" xfId="7" applyFont="1" applyFill="1" applyBorder="1" applyAlignment="1" applyProtection="1">
      <alignment horizontal="justify" vertical="center" wrapText="1"/>
      <protection hidden="1"/>
    </xf>
    <xf numFmtId="0" fontId="0" fillId="6" borderId="14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6" borderId="70" xfId="0" applyFill="1" applyBorder="1" applyAlignment="1">
      <alignment vertical="top"/>
    </xf>
    <xf numFmtId="0" fontId="0" fillId="6" borderId="0" xfId="0" applyFill="1" applyAlignment="1">
      <alignment vertical="top"/>
    </xf>
    <xf numFmtId="44" fontId="32" fillId="0" borderId="13" xfId="1" applyFont="1" applyFill="1" applyBorder="1" applyAlignment="1" applyProtection="1">
      <alignment vertical="center"/>
      <protection hidden="1"/>
    </xf>
    <xf numFmtId="0" fontId="11" fillId="6" borderId="13" xfId="0" applyFont="1" applyFill="1" applyBorder="1" applyAlignment="1" applyProtection="1">
      <alignment horizontal="center" vertical="center"/>
      <protection locked="0"/>
    </xf>
    <xf numFmtId="0" fontId="0" fillId="6" borderId="13" xfId="0" applyFill="1" applyBorder="1" applyAlignment="1">
      <alignment horizontal="center" vertical="top"/>
    </xf>
    <xf numFmtId="166" fontId="32" fillId="6" borderId="13" xfId="5" applyNumberFormat="1" applyFont="1" applyFill="1" applyBorder="1" applyAlignment="1" applyProtection="1">
      <alignment vertical="center"/>
      <protection hidden="1"/>
    </xf>
    <xf numFmtId="0" fontId="37" fillId="0" borderId="66" xfId="0" applyFont="1" applyBorder="1" applyAlignment="1">
      <alignment vertical="center" wrapText="1"/>
    </xf>
    <xf numFmtId="0" fontId="0" fillId="6" borderId="0" xfId="0" applyFill="1" applyAlignment="1">
      <alignment horizontal="center" vertical="top"/>
    </xf>
    <xf numFmtId="49" fontId="34" fillId="6" borderId="13" xfId="6" applyFont="1" applyFill="1" applyBorder="1" applyAlignment="1">
      <alignment horizontal="center" vertical="center"/>
    </xf>
    <xf numFmtId="0" fontId="0" fillId="6" borderId="68" xfId="0" applyFill="1" applyBorder="1" applyAlignment="1">
      <alignment horizontal="center" vertical="center"/>
    </xf>
    <xf numFmtId="0" fontId="0" fillId="6" borderId="66" xfId="0" applyFill="1" applyBorder="1" applyAlignment="1">
      <alignment horizontal="left"/>
    </xf>
    <xf numFmtId="0" fontId="18" fillId="6" borderId="68" xfId="4" applyFont="1" applyFill="1" applyBorder="1" applyAlignment="1" applyProtection="1">
      <alignment horizontal="left" vertical="center" wrapText="1"/>
      <protection hidden="1"/>
    </xf>
    <xf numFmtId="0" fontId="32" fillId="0" borderId="66" xfId="0" applyFont="1" applyBorder="1" applyAlignment="1" applyProtection="1">
      <alignment horizontal="left" vertical="center" wrapText="1"/>
      <protection hidden="1"/>
    </xf>
    <xf numFmtId="0" fontId="0" fillId="0" borderId="74" xfId="0" applyBorder="1" applyAlignment="1">
      <alignment horizontal="center" vertical="center"/>
    </xf>
    <xf numFmtId="9" fontId="16" fillId="0" borderId="0" xfId="0" applyNumberFormat="1" applyFont="1"/>
    <xf numFmtId="44" fontId="16" fillId="0" borderId="41" xfId="0" applyNumberFormat="1" applyFont="1" applyBorder="1"/>
    <xf numFmtId="0" fontId="16" fillId="0" borderId="17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11" fillId="0" borderId="13" xfId="0" applyFont="1" applyBorder="1" applyAlignment="1">
      <alignment horizontal="justify" vertical="center" wrapText="1"/>
    </xf>
    <xf numFmtId="0" fontId="0" fillId="0" borderId="75" xfId="0" applyBorder="1" applyAlignment="1">
      <alignment horizontal="center" vertical="center"/>
    </xf>
    <xf numFmtId="0" fontId="0" fillId="0" borderId="13" xfId="0" applyBorder="1" applyAlignment="1">
      <alignment horizontal="left" wrapText="1"/>
    </xf>
    <xf numFmtId="44" fontId="0" fillId="0" borderId="24" xfId="1" applyFont="1" applyBorder="1"/>
    <xf numFmtId="0" fontId="19" fillId="6" borderId="75" xfId="0" applyFont="1" applyFill="1" applyBorder="1" applyAlignment="1" applyProtection="1">
      <alignment horizontal="center" vertical="center"/>
      <protection locked="0"/>
    </xf>
    <xf numFmtId="1" fontId="18" fillId="6" borderId="13" xfId="4" applyNumberFormat="1" applyFont="1" applyFill="1" applyBorder="1" applyAlignment="1" applyProtection="1">
      <alignment horizontal="justify" vertical="center" wrapText="1"/>
      <protection hidden="1"/>
    </xf>
    <xf numFmtId="44" fontId="0" fillId="6" borderId="24" xfId="1" applyFont="1" applyFill="1" applyBorder="1"/>
    <xf numFmtId="0" fontId="0" fillId="0" borderId="75" xfId="0" applyBorder="1" applyAlignment="1" applyProtection="1">
      <alignment horizontal="center" vertical="center"/>
      <protection locked="0"/>
    </xf>
    <xf numFmtId="0" fontId="32" fillId="0" borderId="13" xfId="4" applyFont="1" applyBorder="1" applyAlignment="1" applyProtection="1">
      <alignment horizontal="justify" vertical="center" wrapText="1"/>
      <protection hidden="1"/>
    </xf>
    <xf numFmtId="0" fontId="19" fillId="6" borderId="75" xfId="0" applyFont="1" applyFill="1" applyBorder="1" applyAlignment="1" applyProtection="1">
      <alignment horizontal="left" vertical="center"/>
      <protection locked="0"/>
    </xf>
    <xf numFmtId="0" fontId="11" fillId="0" borderId="75" xfId="0" applyFont="1" applyBorder="1" applyAlignment="1" applyProtection="1">
      <alignment horizontal="left" vertical="center"/>
      <protection locked="0"/>
    </xf>
    <xf numFmtId="0" fontId="16" fillId="6" borderId="32" xfId="0" applyFont="1" applyFill="1" applyBorder="1" applyAlignment="1">
      <alignment horizontal="center"/>
    </xf>
    <xf numFmtId="0" fontId="16" fillId="6" borderId="32" xfId="0" applyFont="1" applyFill="1" applyBorder="1" applyAlignment="1">
      <alignment horizontal="center" vertical="center"/>
    </xf>
    <xf numFmtId="0" fontId="0" fillId="6" borderId="0" xfId="0" applyFill="1"/>
    <xf numFmtId="44" fontId="0" fillId="6" borderId="47" xfId="0" applyNumberFormat="1" applyFill="1" applyBorder="1"/>
    <xf numFmtId="0" fontId="0" fillId="0" borderId="13" xfId="0" applyBorder="1" applyAlignment="1">
      <alignment wrapText="1"/>
    </xf>
    <xf numFmtId="0" fontId="36" fillId="0" borderId="75" xfId="0" applyFont="1" applyBorder="1" applyAlignment="1">
      <alignment horizontal="center" vertical="center"/>
    </xf>
    <xf numFmtId="0" fontId="36" fillId="0" borderId="13" xfId="0" applyFont="1" applyBorder="1" applyAlignment="1">
      <alignment wrapText="1"/>
    </xf>
    <xf numFmtId="0" fontId="36" fillId="0" borderId="13" xfId="0" applyFont="1" applyBorder="1" applyAlignment="1">
      <alignment horizontal="center"/>
    </xf>
    <xf numFmtId="0" fontId="36" fillId="0" borderId="13" xfId="0" applyFont="1" applyBorder="1" applyAlignment="1">
      <alignment horizontal="center" vertical="center"/>
    </xf>
    <xf numFmtId="0" fontId="36" fillId="6" borderId="13" xfId="0" applyFont="1" applyFill="1" applyBorder="1" applyAlignment="1">
      <alignment horizontal="center"/>
    </xf>
    <xf numFmtId="0" fontId="36" fillId="6" borderId="13" xfId="0" applyFont="1" applyFill="1" applyBorder="1" applyAlignment="1">
      <alignment horizontal="center" vertical="center"/>
    </xf>
    <xf numFmtId="0" fontId="0" fillId="6" borderId="13" xfId="0" applyFill="1" applyBorder="1" applyAlignment="1">
      <alignment vertical="top"/>
    </xf>
    <xf numFmtId="44" fontId="0" fillId="6" borderId="13" xfId="1" applyFont="1" applyFill="1" applyBorder="1" applyAlignment="1">
      <alignment vertical="center"/>
    </xf>
    <xf numFmtId="44" fontId="0" fillId="6" borderId="13" xfId="1" applyFont="1" applyFill="1" applyBorder="1" applyAlignment="1">
      <alignment vertical="top"/>
    </xf>
    <xf numFmtId="166" fontId="0" fillId="6" borderId="24" xfId="0" applyNumberFormat="1" applyFill="1" applyBorder="1"/>
    <xf numFmtId="0" fontId="19" fillId="6" borderId="17" xfId="0" applyFont="1" applyFill="1" applyBorder="1" applyAlignment="1" applyProtection="1">
      <alignment horizontal="left" vertical="center"/>
      <protection locked="0"/>
    </xf>
    <xf numFmtId="0" fontId="0" fillId="0" borderId="13" xfId="0" applyBorder="1" applyAlignment="1">
      <alignment horizontal="left"/>
    </xf>
    <xf numFmtId="0" fontId="18" fillId="6" borderId="21" xfId="4" applyFont="1" applyFill="1" applyBorder="1" applyAlignment="1" applyProtection="1">
      <alignment horizontal="left" vertical="center" wrapText="1"/>
      <protection hidden="1"/>
    </xf>
    <xf numFmtId="1" fontId="18" fillId="6" borderId="22" xfId="4" applyNumberFormat="1" applyFont="1" applyFill="1" applyBorder="1" applyAlignment="1" applyProtection="1">
      <alignment horizontal="justify" vertical="center" wrapText="1"/>
      <protection hidden="1"/>
    </xf>
    <xf numFmtId="0" fontId="0" fillId="6" borderId="66" xfId="0" applyFill="1" applyBorder="1"/>
    <xf numFmtId="9" fontId="16" fillId="0" borderId="0" xfId="1" applyNumberFormat="1" applyFont="1" applyBorder="1"/>
    <xf numFmtId="44" fontId="16" fillId="0" borderId="6" xfId="0" applyNumberFormat="1" applyFont="1" applyBorder="1"/>
    <xf numFmtId="0" fontId="16" fillId="0" borderId="14" xfId="0" applyFont="1" applyBorder="1" applyAlignment="1">
      <alignment horizontal="center" vertical="center"/>
    </xf>
    <xf numFmtId="0" fontId="35" fillId="0" borderId="47" xfId="0" applyFont="1" applyBorder="1" applyAlignment="1">
      <alignment horizontal="justify" vertical="center" wrapText="1"/>
    </xf>
    <xf numFmtId="0" fontId="0" fillId="0" borderId="32" xfId="0" applyBorder="1" applyAlignment="1">
      <alignment horizontal="center"/>
    </xf>
    <xf numFmtId="0" fontId="0" fillId="0" borderId="70" xfId="0" applyBorder="1" applyAlignment="1">
      <alignment horizontal="center" vertical="center"/>
    </xf>
    <xf numFmtId="44" fontId="0" fillId="0" borderId="32" xfId="1" applyFont="1" applyBorder="1"/>
    <xf numFmtId="44" fontId="0" fillId="0" borderId="50" xfId="0" applyNumberFormat="1" applyBorder="1"/>
    <xf numFmtId="0" fontId="11" fillId="0" borderId="47" xfId="0" applyFont="1" applyBorder="1" applyAlignment="1">
      <alignment horizontal="justify" vertical="center" wrapText="1"/>
    </xf>
    <xf numFmtId="0" fontId="16" fillId="6" borderId="66" xfId="0" applyFont="1" applyFill="1" applyBorder="1" applyAlignment="1">
      <alignment horizontal="left" wrapText="1"/>
    </xf>
    <xf numFmtId="0" fontId="11" fillId="6" borderId="68" xfId="0" applyFont="1" applyFill="1" applyBorder="1" applyAlignment="1" applyProtection="1">
      <alignment horizontal="left" vertical="center"/>
      <protection locked="0"/>
    </xf>
    <xf numFmtId="0" fontId="10" fillId="6" borderId="66" xfId="4" applyFont="1" applyFill="1" applyBorder="1" applyAlignment="1" applyProtection="1">
      <alignment horizontal="justify" vertical="center" wrapText="1"/>
      <protection hidden="1"/>
    </xf>
    <xf numFmtId="0" fontId="0" fillId="0" borderId="68" xfId="0" applyBorder="1" applyAlignment="1">
      <alignment horizontal="center"/>
    </xf>
    <xf numFmtId="0" fontId="0" fillId="0" borderId="14" xfId="0" applyBorder="1" applyAlignment="1">
      <alignment horizontal="center"/>
    </xf>
    <xf numFmtId="44" fontId="0" fillId="6" borderId="24" xfId="0" applyNumberFormat="1" applyFill="1" applyBorder="1" applyAlignment="1">
      <alignment vertical="top"/>
    </xf>
    <xf numFmtId="44" fontId="0" fillId="0" borderId="24" xfId="0" applyNumberFormat="1" applyBorder="1" applyAlignment="1">
      <alignment vertical="top"/>
    </xf>
    <xf numFmtId="166" fontId="38" fillId="0" borderId="13" xfId="5" applyNumberFormat="1" applyFont="1" applyBorder="1" applyAlignment="1" applyProtection="1">
      <alignment vertical="center"/>
      <protection hidden="1"/>
    </xf>
    <xf numFmtId="0" fontId="0" fillId="6" borderId="74" xfId="0" applyFill="1" applyBorder="1" applyAlignment="1">
      <alignment horizontal="center" vertical="center"/>
    </xf>
    <xf numFmtId="0" fontId="16" fillId="6" borderId="49" xfId="0" applyFont="1" applyFill="1" applyBorder="1"/>
    <xf numFmtId="0" fontId="0" fillId="6" borderId="0" xfId="0" applyFill="1" applyAlignment="1">
      <alignment horizontal="center"/>
    </xf>
    <xf numFmtId="0" fontId="0" fillId="6" borderId="0" xfId="0" applyFill="1" applyAlignment="1">
      <alignment horizontal="center" vertical="center"/>
    </xf>
    <xf numFmtId="0" fontId="11" fillId="0" borderId="71" xfId="0" applyFont="1" applyBorder="1" applyAlignment="1" applyProtection="1">
      <alignment horizontal="left" vertical="center"/>
      <protection locked="0"/>
    </xf>
    <xf numFmtId="0" fontId="10" fillId="0" borderId="76" xfId="4" applyFont="1" applyBorder="1" applyAlignment="1" applyProtection="1">
      <alignment horizontal="justify" vertical="center" wrapText="1"/>
      <protection hidden="1"/>
    </xf>
    <xf numFmtId="0" fontId="0" fillId="0" borderId="77" xfId="0" applyBorder="1" applyAlignment="1">
      <alignment horizontal="center" vertical="center"/>
    </xf>
    <xf numFmtId="0" fontId="0" fillId="0" borderId="19" xfId="0" applyBorder="1"/>
    <xf numFmtId="0" fontId="0" fillId="0" borderId="76" xfId="0" applyBorder="1"/>
    <xf numFmtId="44" fontId="0" fillId="0" borderId="19" xfId="1" applyFont="1" applyFill="1" applyBorder="1"/>
    <xf numFmtId="44" fontId="0" fillId="0" borderId="20" xfId="0" applyNumberFormat="1" applyBorder="1"/>
    <xf numFmtId="0" fontId="0" fillId="0" borderId="41" xfId="0" applyBorder="1" applyAlignment="1">
      <alignment horizontal="center" vertical="center"/>
    </xf>
    <xf numFmtId="0" fontId="0" fillId="0" borderId="78" xfId="0" applyBorder="1"/>
    <xf numFmtId="0" fontId="0" fillId="0" borderId="34" xfId="0" applyBorder="1" applyAlignment="1">
      <alignment horizontal="center"/>
    </xf>
    <xf numFmtId="44" fontId="0" fillId="0" borderId="34" xfId="1" applyFont="1" applyFill="1" applyBorder="1"/>
    <xf numFmtId="44" fontId="0" fillId="0" borderId="28" xfId="0" applyNumberFormat="1" applyBorder="1"/>
    <xf numFmtId="166" fontId="6" fillId="0" borderId="13" xfId="0" applyNumberFormat="1" applyFont="1" applyBorder="1" applyAlignment="1">
      <alignment vertical="center"/>
    </xf>
    <xf numFmtId="166" fontId="6" fillId="0" borderId="0" xfId="0" applyNumberFormat="1" applyFont="1" applyAlignment="1">
      <alignment vertical="center"/>
    </xf>
    <xf numFmtId="0" fontId="5" fillId="0" borderId="4" xfId="0" applyFont="1" applyBorder="1" applyAlignment="1" applyProtection="1">
      <alignment vertical="center" wrapText="1"/>
      <protection locked="0"/>
    </xf>
    <xf numFmtId="0" fontId="5" fillId="0" borderId="5" xfId="0" applyFont="1" applyBorder="1" applyAlignment="1" applyProtection="1">
      <alignment vertical="center" wrapText="1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166" fontId="14" fillId="0" borderId="5" xfId="5" applyNumberFormat="1" applyFont="1" applyBorder="1" applyAlignment="1" applyProtection="1">
      <alignment vertical="center"/>
      <protection hidden="1"/>
    </xf>
    <xf numFmtId="2" fontId="14" fillId="0" borderId="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vertical="center"/>
    </xf>
    <xf numFmtId="44" fontId="6" fillId="0" borderId="0" xfId="1" applyFont="1" applyBorder="1" applyAlignment="1">
      <alignment vertical="center"/>
    </xf>
    <xf numFmtId="166" fontId="6" fillId="0" borderId="0" xfId="0" applyNumberFormat="1" applyFont="1" applyBorder="1" applyAlignment="1">
      <alignment vertical="center"/>
    </xf>
    <xf numFmtId="0" fontId="6" fillId="0" borderId="21" xfId="0" applyFont="1" applyBorder="1"/>
    <xf numFmtId="166" fontId="16" fillId="0" borderId="50" xfId="0" applyNumberFormat="1" applyFont="1" applyBorder="1"/>
    <xf numFmtId="0" fontId="6" fillId="0" borderId="18" xfId="0" applyFont="1" applyBorder="1"/>
    <xf numFmtId="0" fontId="6" fillId="5" borderId="19" xfId="0" applyFont="1" applyFill="1" applyBorder="1"/>
    <xf numFmtId="0" fontId="6" fillId="0" borderId="19" xfId="0" applyFont="1" applyBorder="1"/>
    <xf numFmtId="0" fontId="6" fillId="0" borderId="19" xfId="0" applyFont="1" applyBorder="1" applyAlignment="1">
      <alignment horizontal="center"/>
    </xf>
    <xf numFmtId="166" fontId="6" fillId="0" borderId="20" xfId="0" applyNumberFormat="1" applyFont="1" applyBorder="1"/>
    <xf numFmtId="0" fontId="5" fillId="0" borderId="21" xfId="0" applyFont="1" applyBorder="1" applyAlignment="1" applyProtection="1">
      <alignment vertical="center" wrapText="1"/>
      <protection locked="0"/>
    </xf>
    <xf numFmtId="0" fontId="5" fillId="0" borderId="22" xfId="0" applyFont="1" applyBorder="1" applyAlignment="1" applyProtection="1">
      <alignment vertical="center" wrapText="1"/>
      <protection locked="0"/>
    </xf>
    <xf numFmtId="2" fontId="14" fillId="0" borderId="22" xfId="5" applyNumberFormat="1" applyFont="1" applyBorder="1" applyAlignment="1" applyProtection="1">
      <alignment vertical="center"/>
      <protection hidden="1"/>
    </xf>
    <xf numFmtId="44" fontId="14" fillId="0" borderId="22" xfId="1" applyFont="1" applyBorder="1" applyAlignment="1" applyProtection="1">
      <alignment vertical="center"/>
      <protection hidden="1"/>
    </xf>
    <xf numFmtId="44" fontId="14" fillId="0" borderId="19" xfId="1" applyFont="1" applyBorder="1" applyAlignment="1" applyProtection="1">
      <alignment vertical="center"/>
      <protection hidden="1"/>
    </xf>
    <xf numFmtId="166" fontId="0" fillId="0" borderId="0" xfId="0" applyNumberFormat="1"/>
    <xf numFmtId="44" fontId="5" fillId="2" borderId="30" xfId="0" applyNumberFormat="1" applyFont="1" applyFill="1" applyBorder="1" applyAlignment="1">
      <alignment horizontal="right" vertical="center" indent="5"/>
    </xf>
    <xf numFmtId="0" fontId="5" fillId="2" borderId="9" xfId="0" applyFont="1" applyFill="1" applyBorder="1" applyAlignment="1">
      <alignment horizontal="center" vertical="center" wrapText="1"/>
    </xf>
    <xf numFmtId="44" fontId="5" fillId="2" borderId="79" xfId="0" applyNumberFormat="1" applyFont="1" applyFill="1" applyBorder="1" applyAlignment="1">
      <alignment horizontal="right" vertical="center" indent="5"/>
    </xf>
    <xf numFmtId="0" fontId="6" fillId="0" borderId="12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44" fontId="5" fillId="2" borderId="0" xfId="0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1" fontId="6" fillId="0" borderId="13" xfId="0" applyNumberFormat="1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1" fontId="6" fillId="0" borderId="11" xfId="0" applyNumberFormat="1" applyFont="1" applyFill="1" applyBorder="1" applyAlignment="1">
      <alignment horizontal="center" vertical="center"/>
    </xf>
    <xf numFmtId="44" fontId="5" fillId="2" borderId="19" xfId="0" applyNumberFormat="1" applyFont="1" applyFill="1" applyBorder="1" applyAlignment="1">
      <alignment horizontal="right" vertical="center" indent="5"/>
    </xf>
    <xf numFmtId="1" fontId="6" fillId="0" borderId="19" xfId="0" applyNumberFormat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vertical="center"/>
    </xf>
    <xf numFmtId="0" fontId="6" fillId="0" borderId="13" xfId="0" applyFont="1" applyFill="1" applyBorder="1" applyAlignment="1">
      <alignment vertical="center"/>
    </xf>
    <xf numFmtId="0" fontId="5" fillId="0" borderId="17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44" fontId="6" fillId="0" borderId="30" xfId="0" applyNumberFormat="1" applyFont="1" applyFill="1" applyBorder="1" applyAlignment="1">
      <alignment horizontal="left" vertical="center" indent="1"/>
    </xf>
    <xf numFmtId="0" fontId="5" fillId="0" borderId="21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vertical="center"/>
    </xf>
    <xf numFmtId="0" fontId="6" fillId="0" borderId="22" xfId="0" applyFont="1" applyFill="1" applyBorder="1" applyAlignment="1">
      <alignment horizontal="center" vertical="center"/>
    </xf>
    <xf numFmtId="44" fontId="6" fillId="0" borderId="70" xfId="0" applyNumberFormat="1" applyFont="1" applyFill="1" applyBorder="1" applyAlignment="1">
      <alignment horizontal="left" vertical="center" indent="1"/>
    </xf>
    <xf numFmtId="44" fontId="6" fillId="0" borderId="13" xfId="0" applyNumberFormat="1" applyFont="1" applyFill="1" applyBorder="1" applyAlignment="1">
      <alignment horizontal="left" vertical="center" indent="1"/>
    </xf>
    <xf numFmtId="0" fontId="6" fillId="0" borderId="13" xfId="0" applyFont="1" applyFill="1" applyBorder="1" applyAlignment="1">
      <alignment vertical="center" wrapText="1"/>
    </xf>
    <xf numFmtId="0" fontId="5" fillId="0" borderId="18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vertical="center" wrapText="1"/>
    </xf>
    <xf numFmtId="0" fontId="6" fillId="0" borderId="19" xfId="0" applyFont="1" applyFill="1" applyBorder="1" applyAlignment="1">
      <alignment horizontal="center" vertical="center"/>
    </xf>
    <xf numFmtId="44" fontId="6" fillId="0" borderId="19" xfId="0" applyNumberFormat="1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center" vertical="center"/>
    </xf>
    <xf numFmtId="6" fontId="8" fillId="0" borderId="11" xfId="0" applyNumberFormat="1" applyFont="1" applyFill="1" applyBorder="1" applyAlignment="1">
      <alignment horizontal="center" vertical="center"/>
    </xf>
    <xf numFmtId="44" fontId="8" fillId="0" borderId="79" xfId="0" applyNumberFormat="1" applyFont="1" applyFill="1" applyBorder="1" applyAlignment="1">
      <alignment horizontal="left" vertical="center" indent="1"/>
    </xf>
    <xf numFmtId="0" fontId="16" fillId="11" borderId="25" xfId="0" applyFont="1" applyFill="1" applyBorder="1" applyAlignment="1">
      <alignment horizontal="center" vertical="center"/>
    </xf>
    <xf numFmtId="0" fontId="16" fillId="11" borderId="26" xfId="0" applyFont="1" applyFill="1" applyBorder="1" applyAlignment="1">
      <alignment horizontal="center" vertical="center"/>
    </xf>
    <xf numFmtId="0" fontId="16" fillId="11" borderId="39" xfId="0" applyFont="1" applyFill="1" applyBorder="1" applyAlignment="1">
      <alignment horizontal="center" vertical="center"/>
    </xf>
    <xf numFmtId="0" fontId="16" fillId="0" borderId="40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16" fillId="0" borderId="40" xfId="0" applyFont="1" applyBorder="1" applyAlignment="1">
      <alignment horizontal="center" wrapText="1"/>
    </xf>
    <xf numFmtId="0" fontId="16" fillId="0" borderId="26" xfId="0" applyFont="1" applyBorder="1" applyAlignment="1">
      <alignment horizontal="center" wrapText="1"/>
    </xf>
    <xf numFmtId="0" fontId="16" fillId="6" borderId="25" xfId="0" applyFont="1" applyFill="1" applyBorder="1" applyAlignment="1">
      <alignment horizontal="center" vertical="center"/>
    </xf>
    <xf numFmtId="0" fontId="16" fillId="6" borderId="26" xfId="0" applyFont="1" applyFill="1" applyBorder="1" applyAlignment="1">
      <alignment horizontal="center" vertical="center"/>
    </xf>
    <xf numFmtId="0" fontId="16" fillId="6" borderId="39" xfId="0" applyFont="1" applyFill="1" applyBorder="1" applyAlignment="1">
      <alignment horizontal="center" vertical="center"/>
    </xf>
    <xf numFmtId="0" fontId="17" fillId="0" borderId="25" xfId="4" applyFont="1" applyBorder="1" applyAlignment="1" applyProtection="1">
      <alignment horizontal="center" vertical="center" wrapText="1"/>
      <protection hidden="1"/>
    </xf>
    <xf numFmtId="0" fontId="17" fillId="0" borderId="26" xfId="4" applyFont="1" applyBorder="1" applyAlignment="1" applyProtection="1">
      <alignment horizontal="center" vertical="center" wrapText="1"/>
      <protection hidden="1"/>
    </xf>
    <xf numFmtId="0" fontId="16" fillId="0" borderId="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16" fillId="0" borderId="25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vertical="center"/>
    </xf>
    <xf numFmtId="0" fontId="5" fillId="6" borderId="26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5" fillId="6" borderId="2" xfId="0" applyFont="1" applyFill="1" applyBorder="1" applyAlignment="1" applyProtection="1">
      <alignment horizontal="center" vertical="center" wrapText="1"/>
      <protection locked="0"/>
    </xf>
    <xf numFmtId="0" fontId="5" fillId="6" borderId="45" xfId="0" applyFont="1" applyFill="1" applyBorder="1" applyAlignment="1" applyProtection="1">
      <alignment horizontal="center" vertical="center" wrapText="1"/>
      <protection locked="0"/>
    </xf>
    <xf numFmtId="0" fontId="5" fillId="6" borderId="4" xfId="0" applyFont="1" applyFill="1" applyBorder="1" applyAlignment="1" applyProtection="1">
      <alignment horizontal="center" vertical="center"/>
      <protection locked="0"/>
    </xf>
    <xf numFmtId="0" fontId="5" fillId="6" borderId="5" xfId="0" applyFont="1" applyFill="1" applyBorder="1" applyAlignment="1" applyProtection="1">
      <alignment horizontal="center" vertical="center"/>
      <protection locked="0"/>
    </xf>
    <xf numFmtId="0" fontId="5" fillId="6" borderId="78" xfId="0" applyFont="1" applyFill="1" applyBorder="1" applyAlignment="1" applyProtection="1">
      <alignment horizontal="center" vertical="center"/>
      <protection locked="0"/>
    </xf>
    <xf numFmtId="0" fontId="3" fillId="6" borderId="25" xfId="0" applyFont="1" applyFill="1" applyBorder="1" applyAlignment="1" applyProtection="1">
      <alignment horizontal="center" vertical="center"/>
      <protection locked="0"/>
    </xf>
    <xf numFmtId="0" fontId="3" fillId="6" borderId="26" xfId="0" applyFont="1" applyFill="1" applyBorder="1" applyAlignment="1" applyProtection="1">
      <alignment horizontal="center" vertical="center"/>
      <protection locked="0"/>
    </xf>
    <xf numFmtId="0" fontId="5" fillId="6" borderId="4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49" fontId="7" fillId="6" borderId="25" xfId="0" applyNumberFormat="1" applyFont="1" applyFill="1" applyBorder="1" applyAlignment="1">
      <alignment horizontal="center" vertical="center" wrapText="1"/>
    </xf>
    <xf numFmtId="49" fontId="7" fillId="6" borderId="26" xfId="0" applyNumberFormat="1" applyFont="1" applyFill="1" applyBorder="1" applyAlignment="1">
      <alignment horizontal="center" vertical="center" wrapText="1"/>
    </xf>
    <xf numFmtId="49" fontId="7" fillId="6" borderId="39" xfId="0" applyNumberFormat="1" applyFont="1" applyFill="1" applyBorder="1" applyAlignment="1">
      <alignment horizontal="center" vertical="center" wrapText="1"/>
    </xf>
    <xf numFmtId="0" fontId="16" fillId="0" borderId="48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49" xfId="0" applyFont="1" applyBorder="1" applyAlignment="1">
      <alignment horizontal="center"/>
    </xf>
    <xf numFmtId="0" fontId="16" fillId="0" borderId="36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6" fillId="6" borderId="48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/>
    </xf>
    <xf numFmtId="0" fontId="16" fillId="6" borderId="49" xfId="0" applyFont="1" applyFill="1" applyBorder="1" applyAlignment="1">
      <alignment horizontal="center"/>
    </xf>
    <xf numFmtId="0" fontId="16" fillId="6" borderId="36" xfId="0" applyFont="1" applyFill="1" applyBorder="1" applyAlignment="1">
      <alignment horizontal="center" vertical="center"/>
    </xf>
    <xf numFmtId="0" fontId="16" fillId="6" borderId="37" xfId="0" applyFont="1" applyFill="1" applyBorder="1" applyAlignment="1">
      <alignment horizontal="center" vertical="center"/>
    </xf>
    <xf numFmtId="0" fontId="16" fillId="6" borderId="38" xfId="0" applyFont="1" applyFill="1" applyBorder="1" applyAlignment="1">
      <alignment horizontal="center" vertical="center"/>
    </xf>
    <xf numFmtId="0" fontId="16" fillId="6" borderId="35" xfId="0" applyFont="1" applyFill="1" applyBorder="1" applyAlignment="1">
      <alignment horizontal="center" vertical="center"/>
    </xf>
    <xf numFmtId="0" fontId="16" fillId="6" borderId="34" xfId="0" applyFont="1" applyFill="1" applyBorder="1" applyAlignment="1">
      <alignment horizontal="center" vertical="center"/>
    </xf>
    <xf numFmtId="49" fontId="7" fillId="6" borderId="26" xfId="0" applyNumberFormat="1" applyFont="1" applyFill="1" applyBorder="1" applyAlignment="1">
      <alignment horizontal="center" vertical="center"/>
    </xf>
    <xf numFmtId="49" fontId="7" fillId="6" borderId="39" xfId="0" applyNumberFormat="1" applyFont="1" applyFill="1" applyBorder="1" applyAlignment="1">
      <alignment horizontal="center" vertical="center"/>
    </xf>
    <xf numFmtId="0" fontId="20" fillId="0" borderId="55" xfId="8" applyBorder="1" applyAlignment="1">
      <alignment horizontal="left" vertical="center" wrapText="1"/>
    </xf>
    <xf numFmtId="0" fontId="20" fillId="0" borderId="56" xfId="8" applyBorder="1" applyAlignment="1">
      <alignment horizontal="left" vertical="center" wrapText="1"/>
    </xf>
    <xf numFmtId="0" fontId="20" fillId="0" borderId="57" xfId="8" applyBorder="1" applyAlignment="1">
      <alignment horizontal="left" vertical="center" wrapText="1"/>
    </xf>
    <xf numFmtId="0" fontId="21" fillId="0" borderId="25" xfId="2" applyFont="1" applyBorder="1" applyAlignment="1">
      <alignment horizontal="center" vertical="center" wrapText="1"/>
    </xf>
    <xf numFmtId="0" fontId="21" fillId="0" borderId="26" xfId="2" applyFont="1" applyBorder="1" applyAlignment="1">
      <alignment horizontal="center" vertical="center" wrapText="1"/>
    </xf>
    <xf numFmtId="0" fontId="21" fillId="0" borderId="39" xfId="2" applyFont="1" applyBorder="1" applyAlignment="1">
      <alignment horizontal="center" vertical="center" wrapText="1"/>
    </xf>
    <xf numFmtId="0" fontId="20" fillId="0" borderId="52" xfId="8" applyBorder="1" applyAlignment="1">
      <alignment horizontal="left" vertical="center" wrapText="1"/>
    </xf>
    <xf numFmtId="0" fontId="20" fillId="0" borderId="53" xfId="8" applyBorder="1" applyAlignment="1">
      <alignment horizontal="left" vertical="center" wrapText="1"/>
    </xf>
    <xf numFmtId="0" fontId="20" fillId="0" borderId="54" xfId="8" applyBorder="1" applyAlignment="1">
      <alignment horizontal="left" vertical="center" wrapText="1"/>
    </xf>
    <xf numFmtId="0" fontId="23" fillId="0" borderId="52" xfId="8" applyFont="1" applyBorder="1" applyAlignment="1">
      <alignment horizontal="left" vertical="center" wrapText="1"/>
    </xf>
    <xf numFmtId="0" fontId="23" fillId="0" borderId="53" xfId="8" applyFont="1" applyBorder="1" applyAlignment="1">
      <alignment horizontal="left" vertical="center" wrapText="1"/>
    </xf>
    <xf numFmtId="0" fontId="23" fillId="0" borderId="54" xfId="8" applyFont="1" applyBorder="1" applyAlignment="1">
      <alignment horizontal="left" vertical="center" wrapText="1"/>
    </xf>
    <xf numFmtId="0" fontId="20" fillId="0" borderId="59" xfId="8" applyBorder="1" applyAlignment="1">
      <alignment horizontal="left" vertical="center" wrapText="1"/>
    </xf>
    <xf numFmtId="0" fontId="20" fillId="0" borderId="0" xfId="8" applyAlignment="1">
      <alignment horizontal="left" vertical="center" wrapText="1"/>
    </xf>
    <xf numFmtId="0" fontId="20" fillId="0" borderId="60" xfId="8" applyBorder="1" applyAlignment="1">
      <alignment horizontal="left" vertical="center" wrapText="1"/>
    </xf>
    <xf numFmtId="0" fontId="23" fillId="0" borderId="59" xfId="8" applyFont="1" applyBorder="1" applyAlignment="1">
      <alignment horizontal="left" vertical="center" wrapText="1"/>
    </xf>
    <xf numFmtId="0" fontId="23" fillId="0" borderId="0" xfId="8" applyFont="1" applyAlignment="1">
      <alignment horizontal="left" vertical="center" wrapText="1"/>
    </xf>
    <xf numFmtId="0" fontId="23" fillId="0" borderId="60" xfId="8" applyFont="1" applyBorder="1" applyAlignment="1">
      <alignment horizontal="left" vertical="center" wrapText="1"/>
    </xf>
    <xf numFmtId="0" fontId="20" fillId="0" borderId="58" xfId="8" applyBorder="1" applyAlignment="1">
      <alignment horizontal="left" vertical="center" wrapText="1"/>
    </xf>
    <xf numFmtId="0" fontId="20" fillId="0" borderId="61" xfId="8" applyBorder="1" applyAlignment="1">
      <alignment horizontal="left" vertical="center" wrapText="1"/>
    </xf>
    <xf numFmtId="0" fontId="23" fillId="9" borderId="52" xfId="8" applyFont="1" applyFill="1" applyBorder="1" applyAlignment="1">
      <alignment horizontal="right" vertical="center" wrapText="1"/>
    </xf>
    <xf numFmtId="0" fontId="23" fillId="9" borderId="53" xfId="8" applyFont="1" applyFill="1" applyBorder="1" applyAlignment="1">
      <alignment horizontal="right" vertical="center" wrapText="1"/>
    </xf>
    <xf numFmtId="0" fontId="23" fillId="9" borderId="54" xfId="8" applyFont="1" applyFill="1" applyBorder="1" applyAlignment="1">
      <alignment horizontal="right" vertical="center" wrapText="1"/>
    </xf>
  </cellXfs>
  <cellStyles count="9">
    <cellStyle name="BodyStyle" xfId="6" xr:uid="{CFDBF472-7521-4EDC-BD79-2114A78A6A61}"/>
    <cellStyle name="Moneda" xfId="1" builtinId="4"/>
    <cellStyle name="Normal" xfId="0" builtinId="0"/>
    <cellStyle name="Normal 10" xfId="5" xr:uid="{1EF66390-6A61-4B72-8DE8-A28573C64ED8}"/>
    <cellStyle name="Normal 2" xfId="2" xr:uid="{A0DCB779-5FAC-45AD-A81D-BAFA015CAC88}"/>
    <cellStyle name="Normal 2 2" xfId="7" xr:uid="{8B293F28-AB4F-4757-A36E-8C19509F428E}"/>
    <cellStyle name="Normal 5 3" xfId="8" xr:uid="{0720EC2C-7389-4687-A316-3997AF63CD06}"/>
    <cellStyle name="Normal_precios 2001-2 y 2002-1" xfId="4" xr:uid="{F8AC9C24-E593-4762-85D9-2DEBCA68AD89}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1</xdr:row>
      <xdr:rowOff>161925</xdr:rowOff>
    </xdr:from>
    <xdr:to>
      <xdr:col>19</xdr:col>
      <xdr:colOff>440116</xdr:colOff>
      <xdr:row>25</xdr:row>
      <xdr:rowOff>28611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645200-B815-FD09-D47B-EFE320E42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2350" y="352425"/>
          <a:ext cx="7545766" cy="4438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483456</xdr:colOff>
      <xdr:row>0</xdr:row>
      <xdr:rowOff>0</xdr:rowOff>
    </xdr:from>
    <xdr:to>
      <xdr:col>22</xdr:col>
      <xdr:colOff>326640</xdr:colOff>
      <xdr:row>30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6D0F24-558E-F3DA-8BBB-6C022C449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03456" y="0"/>
          <a:ext cx="8987184" cy="58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399738</xdr:colOff>
      <xdr:row>1</xdr:row>
      <xdr:rowOff>180974</xdr:rowOff>
    </xdr:from>
    <xdr:to>
      <xdr:col>18</xdr:col>
      <xdr:colOff>68448</xdr:colOff>
      <xdr:row>28</xdr:row>
      <xdr:rowOff>106074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9243F8-7897-98F6-A0A3-E61C1B2B7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96013" y="371474"/>
          <a:ext cx="7498260" cy="5497225"/>
        </a:xfrm>
        <a:prstGeom prst="rect">
          <a:avLst/>
        </a:prstGeom>
      </xdr:spPr>
    </xdr:pic>
    <xdr:clientData/>
  </xdr:twoCellAnchor>
  <xdr:oneCellAnchor>
    <xdr:from>
      <xdr:col>2</xdr:col>
      <xdr:colOff>247650</xdr:colOff>
      <xdr:row>5</xdr:row>
      <xdr:rowOff>57150</xdr:rowOff>
    </xdr:from>
    <xdr:ext cx="1527048" cy="428625"/>
    <xdr:pic>
      <xdr:nvPicPr>
        <xdr:cNvPr id="3" name="image1.jpeg">
          <a:extLst>
            <a:ext uri="{FF2B5EF4-FFF2-40B4-BE49-F238E27FC236}">
              <a16:creationId xmlns:a16="http://schemas.microsoft.com/office/drawing/2014/main" id="{AA32586C-DCD7-4726-B989-694E49C2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1076325"/>
          <a:ext cx="1527048" cy="428625"/>
        </a:xfrm>
        <a:prstGeom prst="rect">
          <a:avLst/>
        </a:prstGeom>
      </xdr:spPr>
    </xdr:pic>
    <xdr:clientData/>
  </xdr:oneCellAnchor>
  <xdr:oneCellAnchor>
    <xdr:from>
      <xdr:col>6</xdr:col>
      <xdr:colOff>218694</xdr:colOff>
      <xdr:row>5</xdr:row>
      <xdr:rowOff>65151</xdr:rowOff>
    </xdr:from>
    <xdr:ext cx="988458" cy="487299"/>
    <xdr:pic>
      <xdr:nvPicPr>
        <xdr:cNvPr id="4" name="image2.jpeg">
          <a:extLst>
            <a:ext uri="{FF2B5EF4-FFF2-40B4-BE49-F238E27FC236}">
              <a16:creationId xmlns:a16="http://schemas.microsoft.com/office/drawing/2014/main" id="{AE7F7D65-5131-4D07-A4DE-36F1DB5FA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419" y="1084326"/>
          <a:ext cx="988458" cy="48729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495300</xdr:colOff>
      <xdr:row>0</xdr:row>
      <xdr:rowOff>171450</xdr:rowOff>
    </xdr:from>
    <xdr:to>
      <xdr:col>16</xdr:col>
      <xdr:colOff>563048</xdr:colOff>
      <xdr:row>48</xdr:row>
      <xdr:rowOff>163200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D2D72D-D79D-CFA3-C722-C278C2372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171450"/>
          <a:ext cx="7687748" cy="9135750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49</xdr:row>
      <xdr:rowOff>66675</xdr:rowOff>
    </xdr:from>
    <xdr:to>
      <xdr:col>17</xdr:col>
      <xdr:colOff>248772</xdr:colOff>
      <xdr:row>94</xdr:row>
      <xdr:rowOff>153608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0A06F9-73DB-16EB-DECE-B3307A508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2550" y="9401175"/>
          <a:ext cx="8040222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1B972-4DF2-462D-8D0C-3F32F471A54D}">
  <dimension ref="B1:J114"/>
  <sheetViews>
    <sheetView tabSelected="1" topLeftCell="B4" workbookViewId="0">
      <selection activeCell="C115" sqref="C115"/>
    </sheetView>
  </sheetViews>
  <sheetFormatPr baseColWidth="10" defaultColWidth="11.42578125" defaultRowHeight="12.75" x14ac:dyDescent="0.25"/>
  <cols>
    <col min="1" max="1" width="11.42578125" style="3"/>
    <col min="2" max="2" width="4.5703125" style="3" customWidth="1"/>
    <col min="3" max="3" width="49" style="3" customWidth="1"/>
    <col min="4" max="4" width="17.42578125" style="3" customWidth="1"/>
    <col min="5" max="5" width="19" style="3" customWidth="1"/>
    <col min="6" max="6" width="19.5703125" style="3" customWidth="1"/>
    <col min="7" max="7" width="22.42578125" style="3" customWidth="1"/>
    <col min="8" max="8" width="9.140625" style="3" hidden="1" customWidth="1"/>
    <col min="9" max="9" width="13.140625" style="3" hidden="1" customWidth="1"/>
    <col min="10" max="10" width="26.140625" style="3" hidden="1" customWidth="1"/>
    <col min="11" max="16384" width="11.42578125" style="3"/>
  </cols>
  <sheetData>
    <row r="1" spans="2:10" ht="13.5" thickBot="1" x14ac:dyDescent="0.3"/>
    <row r="2" spans="2:10" ht="24" customHeight="1" thickBot="1" x14ac:dyDescent="0.3">
      <c r="B2" s="491" t="s">
        <v>19</v>
      </c>
      <c r="C2" s="492" t="s">
        <v>20</v>
      </c>
      <c r="D2" s="492" t="s">
        <v>21</v>
      </c>
      <c r="E2" s="493" t="s">
        <v>24</v>
      </c>
      <c r="F2" s="493" t="s">
        <v>495</v>
      </c>
      <c r="G2" s="482" t="s">
        <v>22</v>
      </c>
      <c r="H2" s="489" t="s">
        <v>531</v>
      </c>
      <c r="I2" s="494" t="s">
        <v>527</v>
      </c>
      <c r="J2" s="482" t="s">
        <v>528</v>
      </c>
    </row>
    <row r="3" spans="2:10" ht="18.75" customHeight="1" x14ac:dyDescent="0.25">
      <c r="B3" s="513">
        <v>1</v>
      </c>
      <c r="C3" s="498" t="s">
        <v>493</v>
      </c>
      <c r="D3" s="514" t="s">
        <v>494</v>
      </c>
      <c r="E3" s="515">
        <f>'I.E JORGE E. GAITAN MARIPI '!G84</f>
        <v>232006621.29624999</v>
      </c>
      <c r="F3" s="515">
        <f>'I.E JORGE E. GAITAN MARIPI '!G85</f>
        <v>74242118.814799994</v>
      </c>
      <c r="G3" s="483">
        <f>E3+F3</f>
        <v>306248740.11105001</v>
      </c>
      <c r="H3" s="495">
        <v>1</v>
      </c>
      <c r="I3" s="487">
        <v>2</v>
      </c>
      <c r="J3" s="484" t="s">
        <v>529</v>
      </c>
    </row>
    <row r="4" spans="2:10" ht="18" customHeight="1" thickBot="1" x14ac:dyDescent="0.3">
      <c r="B4" s="500">
        <v>2</v>
      </c>
      <c r="C4" s="499" t="s">
        <v>496</v>
      </c>
      <c r="D4" s="501" t="s">
        <v>497</v>
      </c>
      <c r="E4" s="502">
        <f>'I.EADOLFO M. JIMENEZ SOTAQUIRA '!G123</f>
        <v>594049200.43708336</v>
      </c>
      <c r="F4" s="502">
        <f>'I.EADOLFO M. JIMENEZ SOTAQUIRA '!G124</f>
        <v>190095744.13986668</v>
      </c>
      <c r="G4" s="481">
        <f>E4+F4</f>
        <v>784144944.57695007</v>
      </c>
      <c r="H4" s="490">
        <v>1</v>
      </c>
      <c r="I4" s="2">
        <v>3</v>
      </c>
      <c r="J4" s="485" t="s">
        <v>529</v>
      </c>
    </row>
    <row r="5" spans="2:10" ht="17.25" customHeight="1" thickBot="1" x14ac:dyDescent="0.3">
      <c r="B5" s="500">
        <v>3</v>
      </c>
      <c r="C5" s="499" t="s">
        <v>498</v>
      </c>
      <c r="D5" s="501" t="s">
        <v>499</v>
      </c>
      <c r="E5" s="502">
        <f>'I.E LAS  MERCEDES CHISCAS '!H82</f>
        <v>228044351.02124998</v>
      </c>
      <c r="F5" s="502">
        <f>+'I.E LAS  MERCEDES CHISCAS '!H83</f>
        <v>72974192.326799989</v>
      </c>
      <c r="G5" s="483">
        <f>E5+F5</f>
        <v>301018543.34805</v>
      </c>
      <c r="H5" s="490">
        <v>2</v>
      </c>
      <c r="I5" s="2">
        <v>2</v>
      </c>
      <c r="J5" s="485" t="s">
        <v>530</v>
      </c>
    </row>
    <row r="6" spans="2:10" ht="15.75" customHeight="1" thickBot="1" x14ac:dyDescent="0.3">
      <c r="B6" s="500">
        <v>4</v>
      </c>
      <c r="C6" s="499" t="s">
        <v>500</v>
      </c>
      <c r="D6" s="501" t="s">
        <v>501</v>
      </c>
      <c r="E6" s="502">
        <f>'I.E MARISCAL SUCRE BOAVITA'!G80</f>
        <v>234681050.56</v>
      </c>
      <c r="F6" s="502">
        <f>'I.E MARISCAL SUCRE BOAVITA'!G81</f>
        <v>75097936.179200009</v>
      </c>
      <c r="G6" s="483">
        <f>E6+F6</f>
        <v>309778986.7392</v>
      </c>
      <c r="H6" s="490">
        <v>2</v>
      </c>
      <c r="I6" s="2">
        <v>2</v>
      </c>
      <c r="J6" s="485" t="s">
        <v>530</v>
      </c>
    </row>
    <row r="7" spans="2:10" ht="17.25" customHeight="1" thickBot="1" x14ac:dyDescent="0.3">
      <c r="B7" s="500">
        <v>5</v>
      </c>
      <c r="C7" s="499" t="s">
        <v>502</v>
      </c>
      <c r="D7" s="501" t="s">
        <v>503</v>
      </c>
      <c r="E7" s="502">
        <f>'I.E PANQUEBA '!G10</f>
        <v>20357704</v>
      </c>
      <c r="F7" s="502">
        <f>'I.E PANQUEBA '!G11</f>
        <v>6514465</v>
      </c>
      <c r="G7" s="483">
        <f t="shared" ref="G7" si="0">E7+F7</f>
        <v>26872169</v>
      </c>
      <c r="H7" s="490">
        <v>2</v>
      </c>
      <c r="I7" s="2">
        <v>2</v>
      </c>
      <c r="J7" s="485" t="s">
        <v>530</v>
      </c>
    </row>
    <row r="8" spans="2:10" ht="17.25" customHeight="1" thickBot="1" x14ac:dyDescent="0.3">
      <c r="B8" s="503">
        <v>6</v>
      </c>
      <c r="C8" s="504" t="s">
        <v>504</v>
      </c>
      <c r="D8" s="505" t="s">
        <v>505</v>
      </c>
      <c r="E8" s="506">
        <f>'I.E NACIONALIZADO PABLO VI'!G10</f>
        <v>24982894</v>
      </c>
      <c r="F8" s="506">
        <f>'I.E NACIONALIZADO PABLO VI'!G11</f>
        <v>7994526</v>
      </c>
      <c r="G8" s="483">
        <f>E8+F8</f>
        <v>32977420</v>
      </c>
      <c r="H8" s="490">
        <v>1</v>
      </c>
      <c r="I8" s="2">
        <v>2</v>
      </c>
      <c r="J8" s="485" t="s">
        <v>529</v>
      </c>
    </row>
    <row r="9" spans="2:10" ht="17.25" customHeight="1" thickBot="1" x14ac:dyDescent="0.3">
      <c r="B9" s="500">
        <v>7</v>
      </c>
      <c r="C9" s="499" t="s">
        <v>506</v>
      </c>
      <c r="D9" s="501" t="s">
        <v>507</v>
      </c>
      <c r="E9" s="507">
        <f>'I.E SILVESTRE SEDE CENTRAL'!G42</f>
        <v>15873691.560606061</v>
      </c>
      <c r="F9" s="507">
        <f>'I.E SILVESTRE SEDE CENTRAL'!G43</f>
        <v>5079581.2993939398</v>
      </c>
      <c r="G9" s="483">
        <f t="shared" ref="G9:G10" si="1">E9+F9</f>
        <v>20953272.859999999</v>
      </c>
      <c r="H9" s="490">
        <v>2</v>
      </c>
      <c r="I9" s="2">
        <v>2</v>
      </c>
      <c r="J9" s="485" t="s">
        <v>530</v>
      </c>
    </row>
    <row r="10" spans="2:10" ht="17.25" customHeight="1" thickBot="1" x14ac:dyDescent="0.3">
      <c r="B10" s="500">
        <v>8</v>
      </c>
      <c r="C10" s="499" t="s">
        <v>508</v>
      </c>
      <c r="D10" s="501" t="s">
        <v>509</v>
      </c>
      <c r="E10" s="507">
        <f>'I.E MIGUEL SILVA PLAZAS '!G29</f>
        <v>26994557.499999996</v>
      </c>
      <c r="F10" s="507">
        <f>'I.E MIGUEL SILVA PLAZAS '!G30</f>
        <v>8638258.3999999985</v>
      </c>
      <c r="G10" s="483">
        <f t="shared" si="1"/>
        <v>35632815.899999991</v>
      </c>
      <c r="H10" s="490">
        <v>1</v>
      </c>
      <c r="I10" s="2">
        <v>2</v>
      </c>
      <c r="J10" s="485" t="s">
        <v>529</v>
      </c>
    </row>
    <row r="11" spans="2:10" ht="17.25" customHeight="1" thickBot="1" x14ac:dyDescent="0.3">
      <c r="B11" s="500">
        <v>9</v>
      </c>
      <c r="C11" s="499" t="s">
        <v>510</v>
      </c>
      <c r="D11" s="501" t="s">
        <v>511</v>
      </c>
      <c r="E11" s="507">
        <f>'JOSE CAYETANO VASQUEZ'!G33</f>
        <v>28632489.060606062</v>
      </c>
      <c r="F11" s="507">
        <f>'JOSE CAYETANO VASQUEZ'!G34</f>
        <v>9162396.49939394</v>
      </c>
      <c r="G11" s="483">
        <f t="shared" ref="G11:G12" si="2">E11+F11</f>
        <v>37794885.560000002</v>
      </c>
      <c r="H11" s="490">
        <v>2</v>
      </c>
      <c r="I11" s="2">
        <v>2</v>
      </c>
      <c r="J11" s="485" t="s">
        <v>530</v>
      </c>
    </row>
    <row r="12" spans="2:10" ht="35.25" customHeight="1" thickBot="1" x14ac:dyDescent="0.3">
      <c r="B12" s="500">
        <v>10</v>
      </c>
      <c r="C12" s="508" t="s">
        <v>512</v>
      </c>
      <c r="D12" s="501" t="s">
        <v>513</v>
      </c>
      <c r="E12" s="507">
        <f>'I.E ALEJANDRO HUMBOLD.'!H40</f>
        <v>26984236.962121215</v>
      </c>
      <c r="F12" s="507">
        <f>'I.E ALEJANDRO HUMBOLD.'!H41</f>
        <v>8634955.8278787881</v>
      </c>
      <c r="G12" s="483">
        <f t="shared" si="2"/>
        <v>35619192.790000007</v>
      </c>
      <c r="H12" s="490">
        <v>1</v>
      </c>
      <c r="I12" s="2">
        <v>2</v>
      </c>
      <c r="J12" s="485" t="s">
        <v>529</v>
      </c>
    </row>
    <row r="13" spans="2:10" ht="30" customHeight="1" thickBot="1" x14ac:dyDescent="0.3">
      <c r="B13" s="500">
        <v>11</v>
      </c>
      <c r="C13" s="508" t="s">
        <v>514</v>
      </c>
      <c r="D13" s="501" t="s">
        <v>515</v>
      </c>
      <c r="E13" s="507">
        <f>'I.E SAMACA '!G19</f>
        <v>101049581</v>
      </c>
      <c r="F13" s="507">
        <f>'I.E SAMACA '!G20</f>
        <v>32335865.920000002</v>
      </c>
      <c r="G13" s="483">
        <f>E13+F13</f>
        <v>133385446.92</v>
      </c>
      <c r="H13" s="490">
        <v>2</v>
      </c>
      <c r="I13" s="2">
        <v>2</v>
      </c>
      <c r="J13" s="485" t="s">
        <v>530</v>
      </c>
    </row>
    <row r="14" spans="2:10" ht="33.75" customHeight="1" x14ac:dyDescent="0.25">
      <c r="B14" s="500">
        <v>12</v>
      </c>
      <c r="C14" s="508" t="s">
        <v>516</v>
      </c>
      <c r="D14" s="501" t="s">
        <v>517</v>
      </c>
      <c r="E14" s="507">
        <f>'I.E DIEGO TORRES '!H19</f>
        <v>105879520</v>
      </c>
      <c r="F14" s="507">
        <f>'I.E DIEGO TORRES '!H20</f>
        <v>33881446.399999999</v>
      </c>
      <c r="G14" s="483">
        <f>E14+F14</f>
        <v>139760966.40000001</v>
      </c>
      <c r="H14" s="490">
        <v>2</v>
      </c>
      <c r="I14" s="2">
        <v>2</v>
      </c>
      <c r="J14" s="485" t="s">
        <v>530</v>
      </c>
    </row>
    <row r="15" spans="2:10" ht="45.75" customHeight="1" thickBot="1" x14ac:dyDescent="0.3">
      <c r="B15" s="509">
        <v>13</v>
      </c>
      <c r="C15" s="510" t="s">
        <v>518</v>
      </c>
      <c r="D15" s="511" t="s">
        <v>519</v>
      </c>
      <c r="E15" s="512">
        <f>'JOSE JOAQUIN CASAS '!G17</f>
        <v>14500085</v>
      </c>
      <c r="F15" s="512">
        <f>'JOSE JOAQUIN CASAS '!G18</f>
        <v>4640027.2</v>
      </c>
      <c r="G15" s="496">
        <f>E15+F15</f>
        <v>19140112.199999999</v>
      </c>
      <c r="H15" s="497">
        <v>1</v>
      </c>
      <c r="I15" s="11">
        <v>2</v>
      </c>
      <c r="J15" s="486" t="s">
        <v>529</v>
      </c>
    </row>
    <row r="16" spans="2:10" ht="17.25" customHeight="1" thickBot="1" x14ac:dyDescent="0.3"/>
    <row r="17" spans="6:8" ht="13.5" thickBot="1" x14ac:dyDescent="0.3">
      <c r="F17" s="27" t="s">
        <v>23</v>
      </c>
      <c r="G17" s="26">
        <f>SUM(G3:G15)</f>
        <v>2183327496.4052501</v>
      </c>
      <c r="H17" s="488"/>
    </row>
    <row r="19" spans="6:8" x14ac:dyDescent="0.25">
      <c r="G19" s="32"/>
      <c r="H19" s="32"/>
    </row>
    <row r="109" spans="3:3" x14ac:dyDescent="0.25">
      <c r="C109" s="3" t="s">
        <v>532</v>
      </c>
    </row>
    <row r="112" spans="3:3" x14ac:dyDescent="0.25">
      <c r="C112" s="3" t="s">
        <v>532</v>
      </c>
    </row>
    <row r="114" spans="3:3" x14ac:dyDescent="0.25">
      <c r="C114" s="3" t="s">
        <v>533</v>
      </c>
    </row>
  </sheetData>
  <autoFilter ref="A2:J15" xr:uid="{5FC1B972-4DF2-462D-8D0C-3F32F471A54D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10C0C-3A4C-4455-89DE-C78E48395172}">
  <dimension ref="B3:K62"/>
  <sheetViews>
    <sheetView topLeftCell="A25" workbookViewId="0">
      <selection activeCell="K18" sqref="K18"/>
    </sheetView>
  </sheetViews>
  <sheetFormatPr baseColWidth="10" defaultColWidth="11.42578125" defaultRowHeight="12.75" x14ac:dyDescent="0.25"/>
  <cols>
    <col min="1" max="1" width="11.42578125" style="25"/>
    <col min="2" max="2" width="15.85546875" style="25" bestFit="1" customWidth="1"/>
    <col min="3" max="3" width="55.7109375" style="25" customWidth="1"/>
    <col min="4" max="5" width="11.42578125" style="25"/>
    <col min="6" max="6" width="16.28515625" style="25" customWidth="1"/>
    <col min="7" max="7" width="17.5703125" style="25" customWidth="1"/>
    <col min="8" max="10" width="11.42578125" style="25"/>
    <col min="11" max="11" width="14.85546875" style="25" bestFit="1" customWidth="1"/>
    <col min="12" max="16384" width="11.42578125" style="25"/>
  </cols>
  <sheetData>
    <row r="3" spans="2:7" ht="13.5" thickBot="1" x14ac:dyDescent="0.3"/>
    <row r="4" spans="2:7" ht="25.5" customHeight="1" thickBot="1" x14ac:dyDescent="0.3">
      <c r="B4" s="562" t="s">
        <v>163</v>
      </c>
      <c r="C4" s="563"/>
      <c r="D4" s="563"/>
      <c r="E4" s="563"/>
      <c r="F4" s="563"/>
      <c r="G4" s="564"/>
    </row>
    <row r="5" spans="2:7" ht="17.25" customHeight="1" x14ac:dyDescent="0.25">
      <c r="B5" s="115" t="s">
        <v>38</v>
      </c>
      <c r="C5" s="116" t="s">
        <v>6</v>
      </c>
      <c r="D5" s="117" t="s">
        <v>2</v>
      </c>
      <c r="E5" s="140" t="s">
        <v>3</v>
      </c>
      <c r="F5" s="118" t="s">
        <v>160</v>
      </c>
      <c r="G5" s="141" t="s">
        <v>129</v>
      </c>
    </row>
    <row r="6" spans="2:7" x14ac:dyDescent="0.2">
      <c r="B6" s="87">
        <v>1</v>
      </c>
      <c r="C6" s="88" t="s">
        <v>39</v>
      </c>
      <c r="D6" s="142"/>
      <c r="E6" s="142"/>
      <c r="F6" s="142"/>
      <c r="G6" s="163">
        <f>SUM(G7:G8)</f>
        <v>191004</v>
      </c>
    </row>
    <row r="7" spans="2:7" x14ac:dyDescent="0.2">
      <c r="B7" s="51" t="s">
        <v>130</v>
      </c>
      <c r="C7" s="143" t="s">
        <v>131</v>
      </c>
      <c r="D7" s="53"/>
      <c r="E7" s="53"/>
      <c r="F7" s="72"/>
      <c r="G7" s="144"/>
    </row>
    <row r="8" spans="2:7" ht="21" customHeight="1" x14ac:dyDescent="0.2">
      <c r="B8" s="46" t="s">
        <v>132</v>
      </c>
      <c r="C8" s="145" t="s">
        <v>133</v>
      </c>
      <c r="D8" s="48" t="s">
        <v>2</v>
      </c>
      <c r="E8" s="48">
        <v>12</v>
      </c>
      <c r="F8" s="72">
        <v>15917</v>
      </c>
      <c r="G8" s="144">
        <f>E8*F8</f>
        <v>191004</v>
      </c>
    </row>
    <row r="9" spans="2:7" x14ac:dyDescent="0.2">
      <c r="B9" s="87">
        <v>11</v>
      </c>
      <c r="C9" s="93" t="s">
        <v>53</v>
      </c>
      <c r="D9" s="104"/>
      <c r="E9" s="104"/>
      <c r="F9" s="105"/>
      <c r="G9" s="163">
        <f>SUM(G10:G13)</f>
        <v>12429830</v>
      </c>
    </row>
    <row r="10" spans="2:7" x14ac:dyDescent="0.2">
      <c r="B10" s="74" t="s">
        <v>54</v>
      </c>
      <c r="C10" s="75" t="s">
        <v>55</v>
      </c>
      <c r="D10" s="76"/>
      <c r="E10" s="76"/>
      <c r="F10" s="72"/>
      <c r="G10" s="144">
        <f t="shared" ref="G10:G30" si="0">E10*F10</f>
        <v>0</v>
      </c>
    </row>
    <row r="11" spans="2:7" x14ac:dyDescent="0.2">
      <c r="B11" s="46" t="s">
        <v>56</v>
      </c>
      <c r="C11" s="54" t="s">
        <v>57</v>
      </c>
      <c r="D11" s="48" t="s">
        <v>18</v>
      </c>
      <c r="E11" s="48">
        <v>5</v>
      </c>
      <c r="F11" s="72">
        <v>47834</v>
      </c>
      <c r="G11" s="144">
        <f t="shared" si="0"/>
        <v>239170</v>
      </c>
    </row>
    <row r="12" spans="2:7" x14ac:dyDescent="0.2">
      <c r="B12" s="46" t="s">
        <v>134</v>
      </c>
      <c r="C12" s="54" t="s">
        <v>135</v>
      </c>
      <c r="D12" s="48" t="s">
        <v>18</v>
      </c>
      <c r="E12" s="48">
        <v>5</v>
      </c>
      <c r="F12" s="72">
        <v>38132</v>
      </c>
      <c r="G12" s="144">
        <f t="shared" si="0"/>
        <v>190660</v>
      </c>
    </row>
    <row r="13" spans="2:7" x14ac:dyDescent="0.2">
      <c r="B13" s="46" t="s">
        <v>136</v>
      </c>
      <c r="C13" s="147" t="s">
        <v>137</v>
      </c>
      <c r="D13" s="48" t="s">
        <v>2</v>
      </c>
      <c r="E13" s="48">
        <v>1</v>
      </c>
      <c r="F13" s="72">
        <v>12000000</v>
      </c>
      <c r="G13" s="144">
        <f t="shared" si="0"/>
        <v>12000000</v>
      </c>
    </row>
    <row r="14" spans="2:7" x14ac:dyDescent="0.2">
      <c r="B14" s="87">
        <v>12</v>
      </c>
      <c r="C14" s="88" t="s">
        <v>138</v>
      </c>
      <c r="D14" s="142"/>
      <c r="E14" s="142"/>
      <c r="F14" s="105"/>
      <c r="G14" s="163">
        <f>SUM(G15)</f>
        <v>466835</v>
      </c>
    </row>
    <row r="15" spans="2:7" x14ac:dyDescent="0.2">
      <c r="B15" s="46" t="s">
        <v>139</v>
      </c>
      <c r="C15" s="54" t="s">
        <v>140</v>
      </c>
      <c r="D15" s="48" t="s">
        <v>18</v>
      </c>
      <c r="E15" s="48">
        <v>5</v>
      </c>
      <c r="F15" s="72">
        <v>93367</v>
      </c>
      <c r="G15" s="144">
        <f t="shared" si="0"/>
        <v>466835</v>
      </c>
    </row>
    <row r="16" spans="2:7" ht="25.5" x14ac:dyDescent="0.2">
      <c r="B16" s="51" t="s">
        <v>141</v>
      </c>
      <c r="C16" s="49" t="s">
        <v>142</v>
      </c>
      <c r="D16" s="53"/>
      <c r="E16" s="53"/>
      <c r="F16" s="72"/>
      <c r="G16" s="164">
        <f>SUM(G17)</f>
        <v>150000</v>
      </c>
    </row>
    <row r="17" spans="2:7" ht="25.5" x14ac:dyDescent="0.2">
      <c r="B17" s="146" t="s">
        <v>136</v>
      </c>
      <c r="C17" s="54" t="s">
        <v>164</v>
      </c>
      <c r="D17" s="50" t="s">
        <v>153</v>
      </c>
      <c r="E17" s="50">
        <v>1</v>
      </c>
      <c r="F17" s="72">
        <v>150000</v>
      </c>
      <c r="G17" s="144">
        <f t="shared" si="0"/>
        <v>150000</v>
      </c>
    </row>
    <row r="18" spans="2:7" x14ac:dyDescent="0.2">
      <c r="B18" s="87">
        <v>19</v>
      </c>
      <c r="C18" s="93" t="s">
        <v>78</v>
      </c>
      <c r="D18" s="106"/>
      <c r="E18" s="106"/>
      <c r="F18" s="107"/>
      <c r="G18" s="163">
        <f>SUM(G20)</f>
        <v>1177583</v>
      </c>
    </row>
    <row r="19" spans="2:7" x14ac:dyDescent="0.2">
      <c r="B19" s="74" t="s">
        <v>34</v>
      </c>
      <c r="C19" s="75" t="s">
        <v>79</v>
      </c>
      <c r="D19" s="76"/>
      <c r="E19" s="76"/>
      <c r="F19" s="72"/>
      <c r="G19" s="144"/>
    </row>
    <row r="20" spans="2:7" ht="63.75" x14ac:dyDescent="0.2">
      <c r="B20" s="46" t="s">
        <v>143</v>
      </c>
      <c r="C20" s="54" t="s">
        <v>144</v>
      </c>
      <c r="D20" s="48" t="s">
        <v>2</v>
      </c>
      <c r="E20" s="48">
        <v>11</v>
      </c>
      <c r="F20" s="72">
        <v>107053</v>
      </c>
      <c r="G20" s="144">
        <f t="shared" si="0"/>
        <v>1177583</v>
      </c>
    </row>
    <row r="21" spans="2:7" x14ac:dyDescent="0.2">
      <c r="B21" s="99" t="s">
        <v>32</v>
      </c>
      <c r="C21" s="88" t="s">
        <v>145</v>
      </c>
      <c r="D21" s="100"/>
      <c r="E21" s="100"/>
      <c r="F21" s="114"/>
      <c r="G21" s="163">
        <f>SUM(G22:G23)</f>
        <v>153994</v>
      </c>
    </row>
    <row r="22" spans="2:7" ht="22.5" customHeight="1" x14ac:dyDescent="0.2">
      <c r="B22" s="46" t="s">
        <v>33</v>
      </c>
      <c r="C22" s="54" t="s">
        <v>146</v>
      </c>
      <c r="D22" s="48" t="s">
        <v>18</v>
      </c>
      <c r="E22" s="48">
        <v>2</v>
      </c>
      <c r="F22" s="72">
        <v>65114</v>
      </c>
      <c r="G22" s="144">
        <f t="shared" si="0"/>
        <v>130228</v>
      </c>
    </row>
    <row r="23" spans="2:7" x14ac:dyDescent="0.2">
      <c r="B23" s="46" t="s">
        <v>147</v>
      </c>
      <c r="C23" s="54" t="s">
        <v>148</v>
      </c>
      <c r="D23" s="48" t="s">
        <v>18</v>
      </c>
      <c r="E23" s="48">
        <v>2</v>
      </c>
      <c r="F23" s="72">
        <v>11883</v>
      </c>
      <c r="G23" s="144">
        <f t="shared" si="0"/>
        <v>23766</v>
      </c>
    </row>
    <row r="24" spans="2:7" x14ac:dyDescent="0.2">
      <c r="B24" s="108" t="s">
        <v>0</v>
      </c>
      <c r="C24" s="139" t="s">
        <v>87</v>
      </c>
      <c r="D24" s="113"/>
      <c r="E24" s="113"/>
      <c r="F24" s="114"/>
      <c r="G24" s="163">
        <f>SUM(G25:G26)</f>
        <v>2609341</v>
      </c>
    </row>
    <row r="25" spans="2:7" x14ac:dyDescent="0.2">
      <c r="B25" s="46" t="s">
        <v>1</v>
      </c>
      <c r="C25" s="54" t="s">
        <v>97</v>
      </c>
      <c r="D25" s="48" t="s">
        <v>18</v>
      </c>
      <c r="E25" s="48">
        <v>150</v>
      </c>
      <c r="F25" s="72">
        <v>2520</v>
      </c>
      <c r="G25" s="144">
        <f t="shared" si="0"/>
        <v>378000</v>
      </c>
    </row>
    <row r="26" spans="2:7" ht="46.5" customHeight="1" x14ac:dyDescent="0.2">
      <c r="B26" s="46" t="s">
        <v>149</v>
      </c>
      <c r="C26" s="54" t="s">
        <v>150</v>
      </c>
      <c r="D26" s="48" t="s">
        <v>2</v>
      </c>
      <c r="E26" s="48">
        <v>1</v>
      </c>
      <c r="F26" s="72">
        <v>2231341</v>
      </c>
      <c r="G26" s="144">
        <f t="shared" si="0"/>
        <v>2231341</v>
      </c>
    </row>
    <row r="27" spans="2:7" x14ac:dyDescent="0.2">
      <c r="B27" s="148"/>
      <c r="C27" s="93" t="s">
        <v>151</v>
      </c>
      <c r="D27" s="106"/>
      <c r="E27" s="106"/>
      <c r="F27" s="107"/>
      <c r="G27" s="163">
        <f>SUM(G28:G32)</f>
        <v>11453902.060606061</v>
      </c>
    </row>
    <row r="28" spans="2:7" x14ac:dyDescent="0.2">
      <c r="B28" s="149" t="s">
        <v>96</v>
      </c>
      <c r="C28" s="150" t="s">
        <v>152</v>
      </c>
      <c r="D28" s="150" t="s">
        <v>153</v>
      </c>
      <c r="E28" s="151">
        <v>1</v>
      </c>
      <c r="F28" s="152">
        <v>250000</v>
      </c>
      <c r="G28" s="153">
        <f t="shared" si="0"/>
        <v>250000</v>
      </c>
    </row>
    <row r="29" spans="2:7" ht="12" customHeight="1" x14ac:dyDescent="0.2">
      <c r="B29" s="149" t="s">
        <v>161</v>
      </c>
      <c r="C29" s="150" t="s">
        <v>154</v>
      </c>
      <c r="D29" s="150" t="s">
        <v>153</v>
      </c>
      <c r="E29" s="151">
        <v>1</v>
      </c>
      <c r="F29" s="152">
        <v>120000</v>
      </c>
      <c r="G29" s="153">
        <f t="shared" si="0"/>
        <v>120000</v>
      </c>
    </row>
    <row r="30" spans="2:7" x14ac:dyDescent="0.2">
      <c r="B30" s="149" t="s">
        <v>162</v>
      </c>
      <c r="C30" s="154" t="s">
        <v>155</v>
      </c>
      <c r="D30" s="155" t="s">
        <v>18</v>
      </c>
      <c r="E30" s="156">
        <v>984.96</v>
      </c>
      <c r="F30" s="72">
        <v>2500</v>
      </c>
      <c r="G30" s="144">
        <f t="shared" si="0"/>
        <v>2462400</v>
      </c>
    </row>
    <row r="31" spans="2:7" x14ac:dyDescent="0.2">
      <c r="B31" s="468" t="s">
        <v>165</v>
      </c>
      <c r="C31" s="158" t="s">
        <v>121</v>
      </c>
      <c r="D31" s="159" t="s">
        <v>18</v>
      </c>
      <c r="E31" s="160">
        <v>984.96</v>
      </c>
      <c r="F31" s="161">
        <v>2600</v>
      </c>
      <c r="G31" s="157">
        <f>E31*F31</f>
        <v>2560896</v>
      </c>
    </row>
    <row r="32" spans="2:7" ht="13.5" thickBot="1" x14ac:dyDescent="0.25">
      <c r="B32" s="470" t="s">
        <v>524</v>
      </c>
      <c r="C32" s="471" t="s">
        <v>523</v>
      </c>
      <c r="D32" s="472" t="s">
        <v>522</v>
      </c>
      <c r="E32" s="473">
        <v>1</v>
      </c>
      <c r="F32" s="81">
        <v>6060606.0606060605</v>
      </c>
      <c r="G32" s="474">
        <f>E32*F32</f>
        <v>6060606.0606060605</v>
      </c>
    </row>
    <row r="33" spans="2:11" ht="15.75" customHeight="1" thickBot="1" x14ac:dyDescent="0.3">
      <c r="B33" s="565" t="s">
        <v>14</v>
      </c>
      <c r="C33" s="566"/>
      <c r="D33" s="566"/>
      <c r="E33" s="566"/>
      <c r="F33" s="567"/>
      <c r="G33" s="469">
        <f>G27+G24+G21+G18+G16+G14+G9+G6</f>
        <v>28632489.060606062</v>
      </c>
    </row>
    <row r="34" spans="2:11" ht="22.5" customHeight="1" thickBot="1" x14ac:dyDescent="0.3">
      <c r="B34" s="568" t="s">
        <v>166</v>
      </c>
      <c r="C34" s="569"/>
      <c r="D34" s="569"/>
      <c r="E34" s="570"/>
      <c r="F34" s="162">
        <v>0.32</v>
      </c>
      <c r="G34" s="67">
        <f>G33*F34</f>
        <v>9162396.49939394</v>
      </c>
      <c r="K34" s="466"/>
    </row>
    <row r="35" spans="2:11" ht="16.5" thickBot="1" x14ac:dyDescent="0.3">
      <c r="B35" s="571" t="s">
        <v>124</v>
      </c>
      <c r="C35" s="572"/>
      <c r="D35" s="572"/>
      <c r="E35" s="572"/>
      <c r="F35" s="572"/>
      <c r="G35" s="165">
        <f>SUM(G33:G34)</f>
        <v>37794885.560000002</v>
      </c>
      <c r="K35" s="467"/>
    </row>
    <row r="39" spans="2:11" ht="24.75" customHeight="1" x14ac:dyDescent="0.25"/>
    <row r="42" spans="2:11" ht="26.25" customHeight="1" x14ac:dyDescent="0.25"/>
    <row r="49" spans="2:2" ht="23.25" customHeight="1" x14ac:dyDescent="0.25"/>
    <row r="52" spans="2:2" ht="24" customHeight="1" x14ac:dyDescent="0.25"/>
    <row r="55" spans="2:2" s="3" customFormat="1" ht="15" customHeight="1" x14ac:dyDescent="0.25"/>
    <row r="62" spans="2:2" x14ac:dyDescent="0.25">
      <c r="B62" s="33"/>
    </row>
  </sheetData>
  <mergeCells count="4">
    <mergeCell ref="B4:G4"/>
    <mergeCell ref="B33:F33"/>
    <mergeCell ref="B34:E34"/>
    <mergeCell ref="B35:F35"/>
  </mergeCells>
  <phoneticPr fontId="4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ABD1-D947-432B-A2D4-C9BA25468C0E}">
  <dimension ref="B4:L42"/>
  <sheetViews>
    <sheetView topLeftCell="A34" workbookViewId="0">
      <selection activeCell="L15" sqref="L15"/>
    </sheetView>
  </sheetViews>
  <sheetFormatPr baseColWidth="10" defaultColWidth="11.42578125" defaultRowHeight="12.75" x14ac:dyDescent="0.25"/>
  <cols>
    <col min="1" max="1" width="11.42578125" style="3"/>
    <col min="2" max="2" width="14.85546875" style="3" bestFit="1" customWidth="1"/>
    <col min="3" max="3" width="11.42578125" style="3"/>
    <col min="4" max="4" width="47" style="3" customWidth="1"/>
    <col min="5" max="6" width="11.42578125" style="3"/>
    <col min="7" max="7" width="16.85546875" style="3" customWidth="1"/>
    <col min="8" max="8" width="16" style="3" customWidth="1"/>
    <col min="9" max="10" width="11.42578125" style="3"/>
    <col min="11" max="11" width="13.85546875" style="3" bestFit="1" customWidth="1"/>
    <col min="12" max="12" width="13.7109375" style="3" bestFit="1" customWidth="1"/>
    <col min="13" max="16384" width="11.42578125" style="3"/>
  </cols>
  <sheetData>
    <row r="4" spans="3:8" ht="13.5" thickBot="1" x14ac:dyDescent="0.3"/>
    <row r="5" spans="3:8" ht="44.25" customHeight="1" thickBot="1" x14ac:dyDescent="0.3">
      <c r="C5" s="562" t="s">
        <v>167</v>
      </c>
      <c r="D5" s="581"/>
      <c r="E5" s="581"/>
      <c r="F5" s="581"/>
      <c r="G5" s="581"/>
      <c r="H5" s="582"/>
    </row>
    <row r="6" spans="3:8" ht="25.5" customHeight="1" x14ac:dyDescent="0.25">
      <c r="C6" s="215" t="s">
        <v>38</v>
      </c>
      <c r="D6" s="117" t="s">
        <v>6</v>
      </c>
      <c r="E6" s="117" t="s">
        <v>2</v>
      </c>
      <c r="F6" s="140" t="s">
        <v>3</v>
      </c>
      <c r="G6" s="216" t="s">
        <v>160</v>
      </c>
      <c r="H6" s="141" t="s">
        <v>129</v>
      </c>
    </row>
    <row r="7" spans="3:8" x14ac:dyDescent="0.2">
      <c r="C7" s="169">
        <v>1</v>
      </c>
      <c r="D7" s="167" t="s">
        <v>39</v>
      </c>
      <c r="E7" s="113"/>
      <c r="F7" s="113"/>
      <c r="G7" s="97"/>
      <c r="H7" s="163">
        <f>SUM(H8:H9)</f>
        <v>9362</v>
      </c>
    </row>
    <row r="8" spans="3:8" x14ac:dyDescent="0.2">
      <c r="C8" s="169" t="s">
        <v>174</v>
      </c>
      <c r="D8" s="167" t="s">
        <v>175</v>
      </c>
      <c r="E8" s="113"/>
      <c r="F8" s="113"/>
      <c r="G8" s="97"/>
      <c r="H8" s="166"/>
    </row>
    <row r="9" spans="3:8" x14ac:dyDescent="0.2">
      <c r="C9" s="168" t="s">
        <v>176</v>
      </c>
      <c r="D9" s="35" t="s">
        <v>177</v>
      </c>
      <c r="E9" s="48" t="s">
        <v>18</v>
      </c>
      <c r="F9" s="48">
        <v>1</v>
      </c>
      <c r="G9" s="44">
        <v>9362</v>
      </c>
      <c r="H9" s="144">
        <f>F9*G9</f>
        <v>9362</v>
      </c>
    </row>
    <row r="10" spans="3:8" x14ac:dyDescent="0.2">
      <c r="C10" s="182" t="s">
        <v>230</v>
      </c>
      <c r="D10" s="214" t="s">
        <v>231</v>
      </c>
      <c r="E10" s="94"/>
      <c r="F10" s="94"/>
      <c r="G10" s="217"/>
      <c r="H10" s="163">
        <f>SUM(H11)</f>
        <v>2875000</v>
      </c>
    </row>
    <row r="11" spans="3:8" ht="22.5" x14ac:dyDescent="0.2">
      <c r="C11" s="170" t="s">
        <v>232</v>
      </c>
      <c r="D11" s="218" t="s">
        <v>233</v>
      </c>
      <c r="E11" s="48" t="s">
        <v>184</v>
      </c>
      <c r="F11" s="48">
        <v>200</v>
      </c>
      <c r="G11" s="44">
        <v>14375</v>
      </c>
      <c r="H11" s="144">
        <f t="shared" ref="H11" si="0">F11*G11</f>
        <v>2875000</v>
      </c>
    </row>
    <row r="12" spans="3:8" x14ac:dyDescent="0.2">
      <c r="C12" s="182" t="s">
        <v>234</v>
      </c>
      <c r="D12" s="214" t="s">
        <v>235</v>
      </c>
      <c r="E12" s="113"/>
      <c r="F12" s="113"/>
      <c r="G12" s="97"/>
      <c r="H12" s="163">
        <f>SUM(H13)</f>
        <v>650390</v>
      </c>
    </row>
    <row r="13" spans="3:8" ht="45" x14ac:dyDescent="0.2">
      <c r="C13" s="170" t="s">
        <v>236</v>
      </c>
      <c r="D13" s="218" t="s">
        <v>237</v>
      </c>
      <c r="E13" s="48" t="s">
        <v>2</v>
      </c>
      <c r="F13" s="48">
        <v>1</v>
      </c>
      <c r="G13" s="44">
        <v>650390</v>
      </c>
      <c r="H13" s="144">
        <f>F13*G13</f>
        <v>650390</v>
      </c>
    </row>
    <row r="14" spans="3:8" x14ac:dyDescent="0.2">
      <c r="C14" s="169">
        <v>9</v>
      </c>
      <c r="D14" s="167" t="s">
        <v>169</v>
      </c>
      <c r="E14" s="113"/>
      <c r="F14" s="113"/>
      <c r="G14" s="97"/>
      <c r="H14" s="166"/>
    </row>
    <row r="15" spans="3:8" x14ac:dyDescent="0.2">
      <c r="C15" s="169" t="s">
        <v>170</v>
      </c>
      <c r="D15" s="167" t="s">
        <v>171</v>
      </c>
      <c r="E15" s="94"/>
      <c r="F15" s="94"/>
      <c r="G15" s="95"/>
      <c r="H15" s="163">
        <f>SUM(H16:H17)</f>
        <v>21255</v>
      </c>
    </row>
    <row r="16" spans="3:8" ht="15" customHeight="1" x14ac:dyDescent="0.2">
      <c r="C16" s="170" t="s">
        <v>172</v>
      </c>
      <c r="D16" s="35" t="s">
        <v>173</v>
      </c>
      <c r="E16" s="50" t="s">
        <v>18</v>
      </c>
      <c r="F16" s="50">
        <v>1</v>
      </c>
      <c r="G16" s="44">
        <v>16046</v>
      </c>
      <c r="H16" s="144">
        <f>F16*G16</f>
        <v>16046</v>
      </c>
    </row>
    <row r="17" spans="2:8" ht="15" customHeight="1" x14ac:dyDescent="0.2">
      <c r="C17" s="170" t="s">
        <v>182</v>
      </c>
      <c r="D17" s="35" t="s">
        <v>183</v>
      </c>
      <c r="E17" s="50" t="s">
        <v>184</v>
      </c>
      <c r="F17" s="50">
        <v>1</v>
      </c>
      <c r="G17" s="44">
        <v>5209</v>
      </c>
      <c r="H17" s="144">
        <f>F17*G17</f>
        <v>5209</v>
      </c>
    </row>
    <row r="18" spans="2:8" x14ac:dyDescent="0.2">
      <c r="C18" s="182" t="s">
        <v>178</v>
      </c>
      <c r="D18" s="167" t="s">
        <v>179</v>
      </c>
      <c r="E18" s="178"/>
      <c r="F18" s="178"/>
      <c r="G18" s="95"/>
      <c r="H18" s="163">
        <f>SUM(H19)</f>
        <v>17840</v>
      </c>
    </row>
    <row r="19" spans="2:8" ht="33.75" x14ac:dyDescent="0.2">
      <c r="C19" s="170" t="s">
        <v>180</v>
      </c>
      <c r="D19" s="35" t="s">
        <v>181</v>
      </c>
      <c r="E19" s="48" t="s">
        <v>18</v>
      </c>
      <c r="F19" s="48">
        <v>1</v>
      </c>
      <c r="G19" s="44">
        <v>17840</v>
      </c>
      <c r="H19" s="144">
        <f>F19*G19</f>
        <v>17840</v>
      </c>
    </row>
    <row r="20" spans="2:8" x14ac:dyDescent="0.2">
      <c r="C20" s="169">
        <v>2</v>
      </c>
      <c r="D20" s="171" t="s">
        <v>185</v>
      </c>
      <c r="E20" s="113"/>
      <c r="F20" s="113"/>
      <c r="G20" s="97"/>
      <c r="H20" s="166"/>
    </row>
    <row r="21" spans="2:8" x14ac:dyDescent="0.2">
      <c r="C21" s="169" t="s">
        <v>186</v>
      </c>
      <c r="D21" s="167" t="s">
        <v>187</v>
      </c>
      <c r="E21" s="113"/>
      <c r="F21" s="113"/>
      <c r="G21" s="97"/>
      <c r="H21" s="163">
        <f>SUM(H22)</f>
        <v>213534</v>
      </c>
    </row>
    <row r="22" spans="2:8" ht="27" customHeight="1" x14ac:dyDescent="0.2">
      <c r="B22" s="28"/>
      <c r="C22" s="170" t="s">
        <v>188</v>
      </c>
      <c r="D22" s="35" t="s">
        <v>189</v>
      </c>
      <c r="E22" s="53" t="s">
        <v>190</v>
      </c>
      <c r="F22" s="53" t="s">
        <v>191</v>
      </c>
      <c r="G22" s="44">
        <v>71178</v>
      </c>
      <c r="H22" s="144">
        <f>F22*G22</f>
        <v>213534</v>
      </c>
    </row>
    <row r="23" spans="2:8" x14ac:dyDescent="0.2">
      <c r="C23" s="182" t="s">
        <v>192</v>
      </c>
      <c r="D23" s="167" t="s">
        <v>193</v>
      </c>
      <c r="E23" s="93"/>
      <c r="F23" s="93"/>
      <c r="G23" s="98"/>
      <c r="H23" s="163">
        <f>SUM(H24:H26)</f>
        <v>1689033</v>
      </c>
    </row>
    <row r="24" spans="2:8" ht="58.5" customHeight="1" x14ac:dyDescent="0.2">
      <c r="C24" s="170" t="s">
        <v>194</v>
      </c>
      <c r="D24" s="35" t="s">
        <v>195</v>
      </c>
      <c r="E24" s="48" t="s">
        <v>184</v>
      </c>
      <c r="F24" s="48">
        <v>1</v>
      </c>
      <c r="G24" s="44">
        <v>89033</v>
      </c>
      <c r="H24" s="144">
        <f t="shared" ref="H24:H38" si="1">F24*G24</f>
        <v>89033</v>
      </c>
    </row>
    <row r="25" spans="2:8" ht="30" customHeight="1" x14ac:dyDescent="0.2">
      <c r="C25" s="183" t="s">
        <v>196</v>
      </c>
      <c r="D25" s="179" t="s">
        <v>197</v>
      </c>
      <c r="E25" s="180" t="s">
        <v>2</v>
      </c>
      <c r="F25" s="180" t="s">
        <v>198</v>
      </c>
      <c r="G25" s="133">
        <v>650000</v>
      </c>
      <c r="H25" s="144">
        <f>F25*G25</f>
        <v>1300000</v>
      </c>
    </row>
    <row r="26" spans="2:8" ht="33" customHeight="1" x14ac:dyDescent="0.2">
      <c r="C26" s="146" t="s">
        <v>196</v>
      </c>
      <c r="D26" s="54" t="s">
        <v>164</v>
      </c>
      <c r="E26" s="50" t="s">
        <v>153</v>
      </c>
      <c r="F26" s="50">
        <v>2</v>
      </c>
      <c r="G26" s="44">
        <v>150000</v>
      </c>
      <c r="H26" s="144">
        <f t="shared" si="1"/>
        <v>300000</v>
      </c>
    </row>
    <row r="27" spans="2:8" ht="21" customHeight="1" x14ac:dyDescent="0.2">
      <c r="C27" s="169">
        <v>19</v>
      </c>
      <c r="D27" s="171" t="s">
        <v>78</v>
      </c>
      <c r="E27" s="96"/>
      <c r="F27" s="96"/>
      <c r="G27" s="97"/>
      <c r="H27" s="163">
        <f>SUM(H28:H30)</f>
        <v>146603</v>
      </c>
    </row>
    <row r="28" spans="2:8" ht="17.25" customHeight="1" x14ac:dyDescent="0.2">
      <c r="C28" s="169" t="s">
        <v>34</v>
      </c>
      <c r="D28" s="167" t="s">
        <v>79</v>
      </c>
      <c r="E28" s="96"/>
      <c r="F28" s="96"/>
      <c r="G28" s="97"/>
      <c r="H28" s="166"/>
    </row>
    <row r="29" spans="2:8" ht="76.5" customHeight="1" x14ac:dyDescent="0.25">
      <c r="C29" s="170" t="s">
        <v>143</v>
      </c>
      <c r="D29" s="35" t="s">
        <v>144</v>
      </c>
      <c r="E29" s="172" t="s">
        <v>2</v>
      </c>
      <c r="F29" s="50">
        <v>1</v>
      </c>
      <c r="G29" s="181">
        <v>107053</v>
      </c>
      <c r="H29" s="173">
        <f>F29*G29</f>
        <v>107053</v>
      </c>
    </row>
    <row r="30" spans="2:8" ht="23.25" customHeight="1" x14ac:dyDescent="0.2">
      <c r="C30" s="146" t="s">
        <v>196</v>
      </c>
      <c r="D30" s="174" t="s">
        <v>199</v>
      </c>
      <c r="E30" s="48" t="s">
        <v>2</v>
      </c>
      <c r="F30" s="48">
        <v>1</v>
      </c>
      <c r="G30" s="44">
        <v>39550</v>
      </c>
      <c r="H30" s="144">
        <f t="shared" si="1"/>
        <v>39550</v>
      </c>
    </row>
    <row r="31" spans="2:8" ht="15" customHeight="1" x14ac:dyDescent="0.2">
      <c r="C31" s="169">
        <v>16</v>
      </c>
      <c r="D31" s="171" t="s">
        <v>64</v>
      </c>
      <c r="E31" s="113"/>
      <c r="F31" s="113"/>
      <c r="G31" s="97"/>
      <c r="H31" s="163">
        <f>SUM(H32:H33)</f>
        <v>65224</v>
      </c>
    </row>
    <row r="32" spans="2:8" ht="16.5" customHeight="1" x14ac:dyDescent="0.2">
      <c r="C32" s="169" t="s">
        <v>31</v>
      </c>
      <c r="D32" s="167" t="s">
        <v>65</v>
      </c>
      <c r="E32" s="113"/>
      <c r="F32" s="113"/>
      <c r="G32" s="97"/>
      <c r="H32" s="166"/>
    </row>
    <row r="33" spans="3:12" ht="23.25" customHeight="1" x14ac:dyDescent="0.2">
      <c r="C33" s="170" t="s">
        <v>200</v>
      </c>
      <c r="D33" s="35" t="s">
        <v>201</v>
      </c>
      <c r="E33" s="48" t="s">
        <v>2</v>
      </c>
      <c r="F33" s="48">
        <v>1</v>
      </c>
      <c r="G33" s="44">
        <v>65224</v>
      </c>
      <c r="H33" s="144">
        <f>F33*G33</f>
        <v>65224</v>
      </c>
    </row>
    <row r="34" spans="3:12" x14ac:dyDescent="0.2">
      <c r="C34" s="87" t="s">
        <v>0</v>
      </c>
      <c r="D34" s="88" t="s">
        <v>87</v>
      </c>
      <c r="E34" s="113"/>
      <c r="F34" s="113"/>
      <c r="G34" s="97"/>
      <c r="H34" s="163">
        <f>SUM(H35:H35)</f>
        <v>5038475.4000000004</v>
      </c>
    </row>
    <row r="35" spans="3:12" x14ac:dyDescent="0.2">
      <c r="C35" s="46" t="s">
        <v>1</v>
      </c>
      <c r="D35" s="54" t="s">
        <v>97</v>
      </c>
      <c r="E35" s="48" t="s">
        <v>18</v>
      </c>
      <c r="F35" s="48">
        <v>1999.395</v>
      </c>
      <c r="G35" s="44">
        <v>2520</v>
      </c>
      <c r="H35" s="144">
        <f t="shared" si="1"/>
        <v>5038475.4000000004</v>
      </c>
    </row>
    <row r="36" spans="3:12" x14ac:dyDescent="0.2">
      <c r="C36" s="148"/>
      <c r="D36" s="93" t="s">
        <v>202</v>
      </c>
      <c r="E36" s="113"/>
      <c r="F36" s="113"/>
      <c r="G36" s="97"/>
      <c r="H36" s="163">
        <f>SUM(H37:H39)</f>
        <v>16257520.562121214</v>
      </c>
    </row>
    <row r="37" spans="3:12" x14ac:dyDescent="0.2">
      <c r="C37" s="149" t="s">
        <v>162</v>
      </c>
      <c r="D37" s="154" t="s">
        <v>155</v>
      </c>
      <c r="E37" s="155" t="s">
        <v>18</v>
      </c>
      <c r="F37" s="48">
        <v>1999.395</v>
      </c>
      <c r="G37" s="44">
        <v>2500</v>
      </c>
      <c r="H37" s="144">
        <f t="shared" si="1"/>
        <v>4998487.5</v>
      </c>
    </row>
    <row r="38" spans="3:12" x14ac:dyDescent="0.2">
      <c r="C38" s="149" t="s">
        <v>165</v>
      </c>
      <c r="D38" s="154" t="s">
        <v>121</v>
      </c>
      <c r="E38" s="155" t="s">
        <v>18</v>
      </c>
      <c r="F38" s="48">
        <v>1999.395</v>
      </c>
      <c r="G38" s="44">
        <v>2600</v>
      </c>
      <c r="H38" s="144">
        <f t="shared" si="1"/>
        <v>5198427</v>
      </c>
    </row>
    <row r="39" spans="3:12" ht="13.5" thickBot="1" x14ac:dyDescent="0.25">
      <c r="C39" s="470" t="s">
        <v>524</v>
      </c>
      <c r="D39" s="471" t="s">
        <v>525</v>
      </c>
      <c r="E39" s="472" t="s">
        <v>522</v>
      </c>
      <c r="F39" s="80">
        <v>1</v>
      </c>
      <c r="G39" s="81">
        <v>6060606.0621212143</v>
      </c>
      <c r="H39" s="474">
        <f>F39*G39</f>
        <v>6060606.0621212143</v>
      </c>
    </row>
    <row r="40" spans="3:12" ht="16.5" thickBot="1" x14ac:dyDescent="0.3">
      <c r="C40" s="573" t="s">
        <v>14</v>
      </c>
      <c r="D40" s="574"/>
      <c r="E40" s="574"/>
      <c r="F40" s="574"/>
      <c r="G40" s="575"/>
      <c r="H40" s="177">
        <f>H36+H34+H31+H27+H23+H21+H18+H15+H12+H10+H7</f>
        <v>26984236.962121215</v>
      </c>
    </row>
    <row r="41" spans="3:12" ht="16.5" thickBot="1" x14ac:dyDescent="0.3">
      <c r="C41" s="576" t="s">
        <v>166</v>
      </c>
      <c r="D41" s="577"/>
      <c r="E41" s="577"/>
      <c r="F41" s="578"/>
      <c r="G41" s="175">
        <v>0.32</v>
      </c>
      <c r="H41" s="102">
        <f>H40*G41</f>
        <v>8634955.8278787881</v>
      </c>
    </row>
    <row r="42" spans="3:12" ht="16.5" thickBot="1" x14ac:dyDescent="0.3">
      <c r="C42" s="579" t="s">
        <v>124</v>
      </c>
      <c r="D42" s="580"/>
      <c r="E42" s="580"/>
      <c r="F42" s="580"/>
      <c r="G42" s="580"/>
      <c r="H42" s="176">
        <f>SUM(H40:H41)</f>
        <v>35619192.790000007</v>
      </c>
      <c r="K42" s="32">
        <v>8000000</v>
      </c>
      <c r="L42" s="459">
        <f>H42+K42</f>
        <v>43619192.790000007</v>
      </c>
    </row>
  </sheetData>
  <mergeCells count="4">
    <mergeCell ref="C40:G40"/>
    <mergeCell ref="C41:F41"/>
    <mergeCell ref="C42:G42"/>
    <mergeCell ref="C5:H5"/>
  </mergeCells>
  <phoneticPr fontId="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268F-CFE5-4273-9BE9-E6D57E20044D}">
  <dimension ref="B2:G21"/>
  <sheetViews>
    <sheetView topLeftCell="A13" workbookViewId="0">
      <selection activeCell="J13" sqref="J13"/>
    </sheetView>
  </sheetViews>
  <sheetFormatPr baseColWidth="10" defaultRowHeight="15" x14ac:dyDescent="0.25"/>
  <cols>
    <col min="3" max="3" width="46.140625" customWidth="1"/>
    <col min="6" max="6" width="13.7109375" bestFit="1" customWidth="1"/>
    <col min="7" max="7" width="21.7109375" customWidth="1"/>
  </cols>
  <sheetData>
    <row r="2" spans="2:7" ht="15.75" thickBot="1" x14ac:dyDescent="0.3"/>
    <row r="3" spans="2:7" ht="26.25" customHeight="1" thickBot="1" x14ac:dyDescent="0.3">
      <c r="B3" s="562" t="s">
        <v>229</v>
      </c>
      <c r="C3" s="581"/>
      <c r="D3" s="581"/>
      <c r="E3" s="581"/>
      <c r="F3" s="581"/>
      <c r="G3" s="582"/>
    </row>
    <row r="4" spans="2:7" x14ac:dyDescent="0.25">
      <c r="B4" s="115" t="s">
        <v>38</v>
      </c>
      <c r="C4" s="116" t="s">
        <v>6</v>
      </c>
      <c r="D4" s="117" t="s">
        <v>2</v>
      </c>
      <c r="E4" s="140" t="s">
        <v>3</v>
      </c>
      <c r="F4" s="118" t="s">
        <v>160</v>
      </c>
      <c r="G4" s="141" t="s">
        <v>129</v>
      </c>
    </row>
    <row r="5" spans="2:7" x14ac:dyDescent="0.25">
      <c r="B5" s="169">
        <v>19</v>
      </c>
      <c r="C5" s="171" t="s">
        <v>78</v>
      </c>
      <c r="D5" s="96"/>
      <c r="E5" s="96"/>
      <c r="F5" s="97"/>
      <c r="G5" s="163"/>
    </row>
    <row r="6" spans="2:7" x14ac:dyDescent="0.25">
      <c r="B6" s="169" t="s">
        <v>34</v>
      </c>
      <c r="C6" s="167" t="s">
        <v>79</v>
      </c>
      <c r="D6" s="96"/>
      <c r="E6" s="96"/>
      <c r="F6" s="97"/>
      <c r="G6" s="163">
        <f>SUM(G7:G8)</f>
        <v>2164106</v>
      </c>
    </row>
    <row r="7" spans="2:7" ht="69.75" customHeight="1" x14ac:dyDescent="0.25">
      <c r="B7" s="170" t="s">
        <v>143</v>
      </c>
      <c r="C7" s="35" t="s">
        <v>144</v>
      </c>
      <c r="D7" s="172" t="s">
        <v>2</v>
      </c>
      <c r="E7" s="50">
        <v>2</v>
      </c>
      <c r="F7" s="181">
        <v>107053</v>
      </c>
      <c r="G7" s="153">
        <f>E7*F7</f>
        <v>214106</v>
      </c>
    </row>
    <row r="8" spans="2:7" ht="33" customHeight="1" x14ac:dyDescent="0.25">
      <c r="B8" s="183" t="s">
        <v>196</v>
      </c>
      <c r="C8" s="179" t="s">
        <v>197</v>
      </c>
      <c r="D8" s="180" t="s">
        <v>2</v>
      </c>
      <c r="E8" s="180" t="s">
        <v>191</v>
      </c>
      <c r="F8" s="133">
        <v>650000</v>
      </c>
      <c r="G8" s="144">
        <f>E8*F8</f>
        <v>1950000</v>
      </c>
    </row>
    <row r="9" spans="2:7" x14ac:dyDescent="0.25">
      <c r="B9" s="99"/>
      <c r="C9" s="93" t="s">
        <v>239</v>
      </c>
      <c r="D9" s="101"/>
      <c r="E9" s="97"/>
      <c r="F9" s="97"/>
      <c r="G9" s="163">
        <f>SUM(G10:G11)</f>
        <v>77850000</v>
      </c>
    </row>
    <row r="10" spans="2:7" x14ac:dyDescent="0.25">
      <c r="B10" s="59" t="s">
        <v>95</v>
      </c>
      <c r="C10" s="60" t="s">
        <v>90</v>
      </c>
      <c r="D10" s="48" t="s">
        <v>2</v>
      </c>
      <c r="E10" s="50">
        <v>1</v>
      </c>
      <c r="F10" s="213">
        <v>500000</v>
      </c>
      <c r="G10" s="144">
        <f>E10*F10</f>
        <v>500000</v>
      </c>
    </row>
    <row r="11" spans="2:7" ht="33.75" customHeight="1" x14ac:dyDescent="0.25">
      <c r="B11" s="170" t="s">
        <v>96</v>
      </c>
      <c r="C11" s="35" t="s">
        <v>238</v>
      </c>
      <c r="D11" s="50" t="s">
        <v>2</v>
      </c>
      <c r="E11" s="50">
        <v>1</v>
      </c>
      <c r="F11" s="44">
        <v>77350000</v>
      </c>
      <c r="G11" s="144">
        <f>E11*F11</f>
        <v>77350000</v>
      </c>
    </row>
    <row r="12" spans="2:7" x14ac:dyDescent="0.25">
      <c r="B12" s="87">
        <v>21</v>
      </c>
      <c r="C12" s="93" t="s">
        <v>86</v>
      </c>
      <c r="D12" s="106"/>
      <c r="E12" s="107"/>
      <c r="F12" s="91"/>
      <c r="G12" s="166"/>
    </row>
    <row r="13" spans="2:7" x14ac:dyDescent="0.25">
      <c r="B13" s="108" t="s">
        <v>0</v>
      </c>
      <c r="C13" s="139" t="s">
        <v>87</v>
      </c>
      <c r="D13" s="225"/>
      <c r="E13" s="114"/>
      <c r="F13" s="91"/>
      <c r="G13" s="163">
        <f>SUM(G14:G15)</f>
        <v>10602975</v>
      </c>
    </row>
    <row r="14" spans="2:7" ht="26.25" customHeight="1" x14ac:dyDescent="0.25">
      <c r="B14" s="36" t="s">
        <v>1</v>
      </c>
      <c r="C14" s="35" t="s">
        <v>97</v>
      </c>
      <c r="D14" s="50" t="s">
        <v>18</v>
      </c>
      <c r="E14" s="50">
        <v>4173</v>
      </c>
      <c r="F14" s="221">
        <v>2520</v>
      </c>
      <c r="G14" s="144">
        <f>E14*F14</f>
        <v>10515960</v>
      </c>
    </row>
    <row r="15" spans="2:7" x14ac:dyDescent="0.25">
      <c r="B15" s="46" t="s">
        <v>118</v>
      </c>
      <c r="C15" s="42" t="s">
        <v>119</v>
      </c>
      <c r="D15" s="43" t="s">
        <v>44</v>
      </c>
      <c r="E15" s="224">
        <v>15</v>
      </c>
      <c r="F15" s="221">
        <v>5801</v>
      </c>
      <c r="G15" s="144">
        <f>E15*F15</f>
        <v>87015</v>
      </c>
    </row>
    <row r="16" spans="2:7" x14ac:dyDescent="0.25">
      <c r="B16" s="99"/>
      <c r="C16" s="112" t="s">
        <v>126</v>
      </c>
      <c r="D16" s="113"/>
      <c r="E16" s="114"/>
      <c r="F16" s="91"/>
      <c r="G16" s="163">
        <f>SUM(G17)</f>
        <v>10432500</v>
      </c>
    </row>
    <row r="17" spans="2:7" x14ac:dyDescent="0.25">
      <c r="B17" s="55" t="s">
        <v>127</v>
      </c>
      <c r="C17" s="56" t="s">
        <v>120</v>
      </c>
      <c r="D17" s="48" t="s">
        <v>18</v>
      </c>
      <c r="E17" s="222">
        <v>4173</v>
      </c>
      <c r="F17" s="221">
        <v>2500</v>
      </c>
      <c r="G17" s="144">
        <f>E17*F17</f>
        <v>10432500</v>
      </c>
    </row>
    <row r="18" spans="2:7" ht="15.75" thickBot="1" x14ac:dyDescent="0.3">
      <c r="B18" s="78" t="s">
        <v>128</v>
      </c>
      <c r="C18" s="79" t="s">
        <v>121</v>
      </c>
      <c r="D18" s="80" t="s">
        <v>18</v>
      </c>
      <c r="E18" s="223">
        <v>4173</v>
      </c>
      <c r="F18" s="221">
        <v>2600</v>
      </c>
      <c r="G18" s="144">
        <f>E18*F18</f>
        <v>10849800</v>
      </c>
    </row>
    <row r="19" spans="2:7" ht="16.5" thickBot="1" x14ac:dyDescent="0.3">
      <c r="B19" s="573" t="s">
        <v>14</v>
      </c>
      <c r="C19" s="574"/>
      <c r="D19" s="574"/>
      <c r="E19" s="574"/>
      <c r="F19" s="575"/>
      <c r="G19" s="177">
        <f>G16+G13+G9+G6</f>
        <v>101049581</v>
      </c>
    </row>
    <row r="20" spans="2:7" ht="16.5" thickBot="1" x14ac:dyDescent="0.3">
      <c r="B20" s="576" t="s">
        <v>166</v>
      </c>
      <c r="C20" s="577"/>
      <c r="D20" s="577"/>
      <c r="E20" s="578"/>
      <c r="F20" s="175">
        <v>0.32</v>
      </c>
      <c r="G20" s="102">
        <f>G19*F20</f>
        <v>32335865.920000002</v>
      </c>
    </row>
    <row r="21" spans="2:7" ht="16.5" thickBot="1" x14ac:dyDescent="0.3">
      <c r="B21" s="579" t="s">
        <v>124</v>
      </c>
      <c r="C21" s="580"/>
      <c r="D21" s="580"/>
      <c r="E21" s="580"/>
      <c r="F21" s="580"/>
      <c r="G21" s="176">
        <f>SUM(G19:G20)</f>
        <v>133385446.92</v>
      </c>
    </row>
  </sheetData>
  <mergeCells count="4">
    <mergeCell ref="B3:G3"/>
    <mergeCell ref="B19:F19"/>
    <mergeCell ref="B20:E20"/>
    <mergeCell ref="B21:F2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B328C-3BA6-4E42-99ED-E2082A00A3C5}">
  <dimension ref="C2:H21"/>
  <sheetViews>
    <sheetView topLeftCell="A13" workbookViewId="0">
      <selection activeCell="C3" sqref="C3:H3"/>
    </sheetView>
  </sheetViews>
  <sheetFormatPr baseColWidth="10" defaultRowHeight="15" x14ac:dyDescent="0.25"/>
  <cols>
    <col min="4" max="4" width="46.85546875" customWidth="1"/>
    <col min="7" max="7" width="17.5703125" customWidth="1"/>
    <col min="8" max="8" width="18.7109375" customWidth="1"/>
  </cols>
  <sheetData>
    <row r="2" spans="3:8" ht="15.75" thickBot="1" x14ac:dyDescent="0.3"/>
    <row r="3" spans="3:8" ht="33" customHeight="1" thickBot="1" x14ac:dyDescent="0.3">
      <c r="C3" s="562" t="s">
        <v>242</v>
      </c>
      <c r="D3" s="581"/>
      <c r="E3" s="581"/>
      <c r="F3" s="581"/>
      <c r="G3" s="581"/>
      <c r="H3" s="582"/>
    </row>
    <row r="4" spans="3:8" x14ac:dyDescent="0.25">
      <c r="C4" s="115" t="s">
        <v>38</v>
      </c>
      <c r="D4" s="116" t="s">
        <v>6</v>
      </c>
      <c r="E4" s="117" t="s">
        <v>2</v>
      </c>
      <c r="F4" s="140" t="s">
        <v>3</v>
      </c>
      <c r="G4" s="118" t="s">
        <v>160</v>
      </c>
      <c r="H4" s="141" t="s">
        <v>129</v>
      </c>
    </row>
    <row r="5" spans="3:8" x14ac:dyDescent="0.25">
      <c r="C5" s="230">
        <v>10</v>
      </c>
      <c r="D5" s="226" t="s">
        <v>50</v>
      </c>
      <c r="E5" s="96"/>
      <c r="F5" s="96"/>
      <c r="G5" s="97"/>
      <c r="H5" s="163"/>
    </row>
    <row r="6" spans="3:8" x14ac:dyDescent="0.25">
      <c r="C6" s="231" t="s">
        <v>240</v>
      </c>
      <c r="D6" s="227" t="s">
        <v>241</v>
      </c>
      <c r="E6" s="96"/>
      <c r="F6" s="96"/>
      <c r="G6" s="97"/>
      <c r="H6" s="163">
        <f>SUM(H7)</f>
        <v>15664500</v>
      </c>
    </row>
    <row r="7" spans="3:8" ht="26.25" customHeight="1" x14ac:dyDescent="0.25">
      <c r="C7" s="232" t="s">
        <v>243</v>
      </c>
      <c r="D7" s="229" t="s">
        <v>244</v>
      </c>
      <c r="E7" s="172" t="s">
        <v>18</v>
      </c>
      <c r="F7" s="50">
        <v>300</v>
      </c>
      <c r="G7" s="181">
        <v>52215</v>
      </c>
      <c r="H7" s="153">
        <f>F7*G7</f>
        <v>15664500</v>
      </c>
    </row>
    <row r="8" spans="3:8" ht="21" customHeight="1" x14ac:dyDescent="0.25">
      <c r="C8" s="233"/>
      <c r="D8" s="171" t="s">
        <v>247</v>
      </c>
      <c r="E8" s="234"/>
      <c r="F8" s="96"/>
      <c r="G8" s="235"/>
      <c r="H8" s="163">
        <f>SUM(H9:H10)</f>
        <v>79450000</v>
      </c>
    </row>
    <row r="9" spans="3:8" ht="25.5" x14ac:dyDescent="0.25">
      <c r="C9" s="183" t="s">
        <v>196</v>
      </c>
      <c r="D9" s="179" t="s">
        <v>245</v>
      </c>
      <c r="E9" s="180" t="s">
        <v>184</v>
      </c>
      <c r="F9" s="180" t="s">
        <v>246</v>
      </c>
      <c r="G9" s="133">
        <v>35000</v>
      </c>
      <c r="H9" s="144">
        <f>F9*G9</f>
        <v>2100000</v>
      </c>
    </row>
    <row r="10" spans="3:8" ht="22.5" x14ac:dyDescent="0.25">
      <c r="C10" s="170" t="s">
        <v>96</v>
      </c>
      <c r="D10" s="35" t="s">
        <v>238</v>
      </c>
      <c r="E10" s="50" t="s">
        <v>2</v>
      </c>
      <c r="F10" s="50">
        <v>1</v>
      </c>
      <c r="G10" s="44">
        <v>77350000</v>
      </c>
      <c r="H10" s="144">
        <f>F10*G10</f>
        <v>77350000</v>
      </c>
    </row>
    <row r="11" spans="3:8" x14ac:dyDescent="0.25">
      <c r="C11" s="239">
        <v>9</v>
      </c>
      <c r="D11" s="167" t="s">
        <v>169</v>
      </c>
      <c r="E11" s="96" t="s">
        <v>2</v>
      </c>
      <c r="F11" s="96"/>
      <c r="G11" s="97"/>
      <c r="H11" s="166"/>
    </row>
    <row r="12" spans="3:8" x14ac:dyDescent="0.25">
      <c r="C12" s="240" t="s">
        <v>170</v>
      </c>
      <c r="D12" s="241" t="s">
        <v>171</v>
      </c>
      <c r="E12" s="106"/>
      <c r="F12" s="96"/>
      <c r="G12" s="91"/>
      <c r="H12" s="163">
        <f>SUM(H13)</f>
        <v>523740</v>
      </c>
    </row>
    <row r="13" spans="3:8" x14ac:dyDescent="0.25">
      <c r="C13" s="228" t="s">
        <v>248</v>
      </c>
      <c r="D13" s="229" t="s">
        <v>249</v>
      </c>
      <c r="E13" s="237" t="s">
        <v>18</v>
      </c>
      <c r="F13" s="132">
        <v>60</v>
      </c>
      <c r="G13" s="238">
        <v>8729</v>
      </c>
      <c r="H13" s="153">
        <f>F13*G13</f>
        <v>523740</v>
      </c>
    </row>
    <row r="14" spans="3:8" x14ac:dyDescent="0.25">
      <c r="C14" s="108" t="s">
        <v>0</v>
      </c>
      <c r="D14" s="139" t="s">
        <v>87</v>
      </c>
      <c r="E14" s="225"/>
      <c r="F14" s="114"/>
      <c r="G14" s="91"/>
      <c r="H14" s="163">
        <f>SUM(H15:H15)</f>
        <v>3386880</v>
      </c>
    </row>
    <row r="15" spans="3:8" x14ac:dyDescent="0.25">
      <c r="C15" s="170" t="s">
        <v>1</v>
      </c>
      <c r="D15" s="35" t="s">
        <v>97</v>
      </c>
      <c r="E15" s="50" t="s">
        <v>18</v>
      </c>
      <c r="F15" s="50">
        <v>1344</v>
      </c>
      <c r="G15" s="221">
        <v>2520</v>
      </c>
      <c r="H15" s="144">
        <f>F15*G15</f>
        <v>3386880</v>
      </c>
    </row>
    <row r="16" spans="3:8" x14ac:dyDescent="0.25">
      <c r="C16" s="99"/>
      <c r="D16" s="112" t="s">
        <v>126</v>
      </c>
      <c r="E16" s="113"/>
      <c r="F16" s="114"/>
      <c r="G16" s="91"/>
      <c r="H16" s="163">
        <f>SUM(H17:H18)</f>
        <v>6854400</v>
      </c>
    </row>
    <row r="17" spans="3:8" x14ac:dyDescent="0.25">
      <c r="C17" s="55" t="s">
        <v>127</v>
      </c>
      <c r="D17" s="56" t="s">
        <v>120</v>
      </c>
      <c r="E17" s="48" t="s">
        <v>18</v>
      </c>
      <c r="F17" s="222">
        <v>1344</v>
      </c>
      <c r="G17" s="221">
        <v>2500</v>
      </c>
      <c r="H17" s="144">
        <f>F17*G17</f>
        <v>3360000</v>
      </c>
    </row>
    <row r="18" spans="3:8" ht="15.75" thickBot="1" x14ac:dyDescent="0.3">
      <c r="C18" s="78" t="s">
        <v>128</v>
      </c>
      <c r="D18" s="79" t="s">
        <v>121</v>
      </c>
      <c r="E18" s="80" t="s">
        <v>18</v>
      </c>
      <c r="F18" s="223">
        <v>1344</v>
      </c>
      <c r="G18" s="221">
        <v>2600</v>
      </c>
      <c r="H18" s="144">
        <f>F18*G18</f>
        <v>3494400</v>
      </c>
    </row>
    <row r="19" spans="3:8" ht="16.5" thickBot="1" x14ac:dyDescent="0.3">
      <c r="C19" s="573" t="s">
        <v>14</v>
      </c>
      <c r="D19" s="574"/>
      <c r="E19" s="574"/>
      <c r="F19" s="574"/>
      <c r="G19" s="575"/>
      <c r="H19" s="177">
        <f>H16+H14+H12+H8+H6</f>
        <v>105879520</v>
      </c>
    </row>
    <row r="20" spans="3:8" ht="16.5" thickBot="1" x14ac:dyDescent="0.3">
      <c r="C20" s="576" t="s">
        <v>166</v>
      </c>
      <c r="D20" s="577"/>
      <c r="E20" s="577"/>
      <c r="F20" s="578"/>
      <c r="G20" s="175">
        <v>0.32</v>
      </c>
      <c r="H20" s="102">
        <f>H19*G20</f>
        <v>33881446.399999999</v>
      </c>
    </row>
    <row r="21" spans="3:8" ht="16.5" thickBot="1" x14ac:dyDescent="0.3">
      <c r="C21" s="579" t="s">
        <v>124</v>
      </c>
      <c r="D21" s="580"/>
      <c r="E21" s="580"/>
      <c r="F21" s="580"/>
      <c r="G21" s="580"/>
      <c r="H21" s="176">
        <f>SUM(H19:H20)</f>
        <v>139760966.40000001</v>
      </c>
    </row>
  </sheetData>
  <mergeCells count="4">
    <mergeCell ref="C20:F20"/>
    <mergeCell ref="C21:G21"/>
    <mergeCell ref="C3:H3"/>
    <mergeCell ref="C19:G1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3E0F7-B4F6-4FDC-B907-222395AEFE12}">
  <dimension ref="B3:J19"/>
  <sheetViews>
    <sheetView topLeftCell="A4" workbookViewId="0">
      <selection activeCell="C7" sqref="C7"/>
    </sheetView>
  </sheetViews>
  <sheetFormatPr baseColWidth="10" defaultRowHeight="15" x14ac:dyDescent="0.25"/>
  <cols>
    <col min="3" max="3" width="63.42578125" customWidth="1"/>
    <col min="6" max="6" width="19.85546875" customWidth="1"/>
    <col min="7" max="7" width="38.140625" customWidth="1"/>
    <col min="9" max="9" width="14.5703125" bestFit="1" customWidth="1"/>
    <col min="10" max="10" width="14.140625" bestFit="1" customWidth="1"/>
  </cols>
  <sheetData>
    <row r="3" spans="2:7" ht="15.75" thickBot="1" x14ac:dyDescent="0.3"/>
    <row r="4" spans="2:7" ht="43.5" customHeight="1" thickBot="1" x14ac:dyDescent="0.3">
      <c r="B4" s="562" t="s">
        <v>250</v>
      </c>
      <c r="C4" s="581"/>
      <c r="D4" s="581"/>
      <c r="E4" s="581"/>
      <c r="F4" s="581"/>
      <c r="G4" s="582"/>
    </row>
    <row r="5" spans="2:7" x14ac:dyDescent="0.25">
      <c r="B5" s="115" t="s">
        <v>38</v>
      </c>
      <c r="C5" s="116" t="s">
        <v>6</v>
      </c>
      <c r="D5" s="117" t="s">
        <v>2</v>
      </c>
      <c r="E5" s="140" t="s">
        <v>3</v>
      </c>
      <c r="F5" s="118" t="s">
        <v>160</v>
      </c>
      <c r="G5" s="141" t="s">
        <v>129</v>
      </c>
    </row>
    <row r="6" spans="2:7" x14ac:dyDescent="0.25">
      <c r="B6" s="230">
        <v>9</v>
      </c>
      <c r="C6" s="236" t="s">
        <v>169</v>
      </c>
      <c r="D6" s="96"/>
      <c r="E6" s="96"/>
      <c r="F6" s="97"/>
      <c r="G6" s="163"/>
    </row>
    <row r="7" spans="2:7" x14ac:dyDescent="0.25">
      <c r="B7" s="231" t="s">
        <v>170</v>
      </c>
      <c r="C7" s="227" t="s">
        <v>171</v>
      </c>
      <c r="D7" s="96"/>
      <c r="E7" s="96"/>
      <c r="F7" s="97"/>
      <c r="G7" s="163">
        <f>SUM(G8)</f>
        <v>43645</v>
      </c>
    </row>
    <row r="8" spans="2:7" x14ac:dyDescent="0.25">
      <c r="B8" s="170" t="s">
        <v>248</v>
      </c>
      <c r="C8" s="35" t="s">
        <v>249</v>
      </c>
      <c r="D8" s="172" t="s">
        <v>18</v>
      </c>
      <c r="E8" s="50">
        <v>5</v>
      </c>
      <c r="F8" s="181">
        <v>8729</v>
      </c>
      <c r="G8" s="153">
        <f>E8*F8</f>
        <v>43645</v>
      </c>
    </row>
    <row r="9" spans="2:7" x14ac:dyDescent="0.25">
      <c r="B9" s="233"/>
      <c r="C9" s="171" t="s">
        <v>252</v>
      </c>
      <c r="D9" s="234"/>
      <c r="E9" s="96"/>
      <c r="F9" s="235"/>
      <c r="G9" s="163">
        <f>SUM(G10:G10)</f>
        <v>650000</v>
      </c>
    </row>
    <row r="10" spans="2:7" x14ac:dyDescent="0.25">
      <c r="B10" s="183" t="s">
        <v>196</v>
      </c>
      <c r="C10" s="179" t="s">
        <v>197</v>
      </c>
      <c r="D10" s="180" t="s">
        <v>153</v>
      </c>
      <c r="E10" s="180" t="s">
        <v>251</v>
      </c>
      <c r="F10" s="133">
        <v>650000</v>
      </c>
      <c r="G10" s="144">
        <f>E10*F10</f>
        <v>650000</v>
      </c>
    </row>
    <row r="11" spans="2:7" x14ac:dyDescent="0.25">
      <c r="B11" s="108" t="s">
        <v>0</v>
      </c>
      <c r="C11" s="139" t="s">
        <v>87</v>
      </c>
      <c r="D11" s="225"/>
      <c r="E11" s="114"/>
      <c r="F11" s="91"/>
      <c r="G11" s="163">
        <f>SUM(G12:G12)</f>
        <v>1920240</v>
      </c>
    </row>
    <row r="12" spans="2:7" x14ac:dyDescent="0.25">
      <c r="B12" s="170" t="s">
        <v>1</v>
      </c>
      <c r="C12" s="35" t="s">
        <v>97</v>
      </c>
      <c r="D12" s="50" t="s">
        <v>18</v>
      </c>
      <c r="E12" s="50">
        <v>762</v>
      </c>
      <c r="F12" s="221">
        <v>2520</v>
      </c>
      <c r="G12" s="144">
        <f>E12*F12</f>
        <v>1920240</v>
      </c>
    </row>
    <row r="13" spans="2:7" x14ac:dyDescent="0.25">
      <c r="B13" s="99"/>
      <c r="C13" s="112" t="s">
        <v>126</v>
      </c>
      <c r="D13" s="113"/>
      <c r="E13" s="114"/>
      <c r="F13" s="91"/>
      <c r="G13" s="163">
        <f>SUM(G14:G16)</f>
        <v>11886200</v>
      </c>
    </row>
    <row r="14" spans="2:7" x14ac:dyDescent="0.25">
      <c r="B14" s="55" t="s">
        <v>127</v>
      </c>
      <c r="C14" s="56" t="s">
        <v>120</v>
      </c>
      <c r="D14" s="48" t="s">
        <v>18</v>
      </c>
      <c r="E14" s="222">
        <v>762</v>
      </c>
      <c r="F14" s="221">
        <v>2500</v>
      </c>
      <c r="G14" s="144">
        <f>E14*F14</f>
        <v>1905000</v>
      </c>
    </row>
    <row r="15" spans="2:7" ht="18.75" customHeight="1" x14ac:dyDescent="0.25">
      <c r="B15" s="475" t="s">
        <v>128</v>
      </c>
      <c r="C15" s="476" t="s">
        <v>121</v>
      </c>
      <c r="D15" s="63" t="s">
        <v>18</v>
      </c>
      <c r="E15" s="477">
        <v>762</v>
      </c>
      <c r="F15" s="478">
        <v>2600</v>
      </c>
      <c r="G15" s="157">
        <f>E15*F15</f>
        <v>1981200</v>
      </c>
    </row>
    <row r="16" spans="2:7" ht="18.75" customHeight="1" thickBot="1" x14ac:dyDescent="0.3">
      <c r="B16" s="78" t="s">
        <v>521</v>
      </c>
      <c r="C16" s="79" t="s">
        <v>526</v>
      </c>
      <c r="D16" s="80" t="s">
        <v>522</v>
      </c>
      <c r="E16" s="223">
        <v>1</v>
      </c>
      <c r="F16" s="479">
        <v>8000000</v>
      </c>
      <c r="G16" s="157">
        <f>E16*F16</f>
        <v>8000000</v>
      </c>
    </row>
    <row r="17" spans="2:10" ht="16.5" thickBot="1" x14ac:dyDescent="0.3">
      <c r="B17" s="573" t="s">
        <v>14</v>
      </c>
      <c r="C17" s="574"/>
      <c r="D17" s="574"/>
      <c r="E17" s="574"/>
      <c r="F17" s="575"/>
      <c r="G17" s="177">
        <f>G13+G11+G9+G7</f>
        <v>14500085</v>
      </c>
    </row>
    <row r="18" spans="2:10" ht="16.5" thickBot="1" x14ac:dyDescent="0.3">
      <c r="B18" s="576" t="s">
        <v>166</v>
      </c>
      <c r="C18" s="577"/>
      <c r="D18" s="577"/>
      <c r="E18" s="578"/>
      <c r="F18" s="175">
        <v>0.32</v>
      </c>
      <c r="G18" s="102">
        <f>G17*F18</f>
        <v>4640027.2</v>
      </c>
    </row>
    <row r="19" spans="2:10" ht="16.5" thickBot="1" x14ac:dyDescent="0.3">
      <c r="B19" s="579" t="s">
        <v>124</v>
      </c>
      <c r="C19" s="580"/>
      <c r="D19" s="580"/>
      <c r="E19" s="580"/>
      <c r="F19" s="580"/>
      <c r="G19" s="176">
        <f>SUM(G17:G18)</f>
        <v>19140112.199999999</v>
      </c>
      <c r="I19" s="212"/>
      <c r="J19" s="480"/>
    </row>
  </sheetData>
  <mergeCells count="4">
    <mergeCell ref="B4:G4"/>
    <mergeCell ref="B17:F17"/>
    <mergeCell ref="B18:E18"/>
    <mergeCell ref="B19:F1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CA589-CA94-4327-8BFC-653867970002}">
  <dimension ref="A1"/>
  <sheetViews>
    <sheetView workbookViewId="0">
      <selection activeCell="J30" sqref="J3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F7DE5-D8E0-4682-B309-13F68D09F97F}">
  <dimension ref="A1"/>
  <sheetViews>
    <sheetView workbookViewId="0">
      <selection activeCell="C5" sqref="C5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E7F07-8D9C-4FA7-B818-EA847BC47FD7}">
  <dimension ref="A1:N38"/>
  <sheetViews>
    <sheetView topLeftCell="A13" workbookViewId="0">
      <selection activeCell="H38" sqref="H38"/>
    </sheetView>
  </sheetViews>
  <sheetFormatPr baseColWidth="10" defaultRowHeight="15" x14ac:dyDescent="0.25"/>
  <cols>
    <col min="3" max="3" width="23.140625" customWidth="1"/>
    <col min="8" max="8" width="21.28515625" customWidth="1"/>
    <col min="11" max="11" width="12" bestFit="1" customWidth="1"/>
    <col min="12" max="12" width="19.140625" customWidth="1"/>
    <col min="13" max="14" width="14.5703125" bestFit="1" customWidth="1"/>
  </cols>
  <sheetData>
    <row r="1" spans="1:8" x14ac:dyDescent="0.25">
      <c r="A1" t="s">
        <v>203</v>
      </c>
    </row>
    <row r="3" spans="1:8" ht="15.75" thickBot="1" x14ac:dyDescent="0.3"/>
    <row r="4" spans="1:8" ht="15.75" thickBot="1" x14ac:dyDescent="0.3">
      <c r="C4" s="586"/>
      <c r="D4" s="587"/>
      <c r="E4" s="587"/>
      <c r="F4" s="587"/>
      <c r="G4" s="587"/>
      <c r="H4" s="588"/>
    </row>
    <row r="5" spans="1:8" x14ac:dyDescent="0.25">
      <c r="C5" s="184"/>
      <c r="D5" s="185"/>
      <c r="E5" s="185"/>
      <c r="F5" s="185"/>
      <c r="G5" s="185"/>
      <c r="H5" s="184"/>
    </row>
    <row r="6" spans="1:8" x14ac:dyDescent="0.25">
      <c r="C6" s="186"/>
      <c r="D6" s="589"/>
      <c r="E6" s="590"/>
      <c r="F6" s="591"/>
      <c r="G6" s="589"/>
      <c r="H6" s="591"/>
    </row>
    <row r="7" spans="1:8" x14ac:dyDescent="0.25">
      <c r="C7" s="583"/>
      <c r="D7" s="584"/>
      <c r="E7" s="584"/>
      <c r="F7" s="584"/>
      <c r="G7" s="584"/>
      <c r="H7" s="585"/>
    </row>
    <row r="8" spans="1:8" x14ac:dyDescent="0.25">
      <c r="C8" s="187" t="s">
        <v>204</v>
      </c>
      <c r="D8" s="592" t="s">
        <v>205</v>
      </c>
      <c r="E8" s="593"/>
      <c r="F8" s="593"/>
      <c r="G8" s="594"/>
      <c r="H8" s="188"/>
    </row>
    <row r="9" spans="1:8" x14ac:dyDescent="0.25">
      <c r="C9" s="595"/>
      <c r="D9" s="596"/>
      <c r="E9" s="596"/>
      <c r="F9" s="596"/>
      <c r="G9" s="596"/>
      <c r="H9" s="597"/>
    </row>
    <row r="10" spans="1:8" x14ac:dyDescent="0.25">
      <c r="C10" s="187" t="s">
        <v>206</v>
      </c>
      <c r="D10" s="189" t="s">
        <v>207</v>
      </c>
      <c r="E10" s="595"/>
      <c r="F10" s="596"/>
      <c r="G10" s="596"/>
      <c r="H10" s="597"/>
    </row>
    <row r="11" spans="1:8" ht="32.25" customHeight="1" x14ac:dyDescent="0.25">
      <c r="C11" s="187" t="s">
        <v>208</v>
      </c>
      <c r="D11" s="592" t="s">
        <v>168</v>
      </c>
      <c r="E11" s="593"/>
      <c r="F11" s="593"/>
      <c r="G11" s="594"/>
      <c r="H11" s="188"/>
    </row>
    <row r="12" spans="1:8" x14ac:dyDescent="0.25">
      <c r="C12" s="187" t="s">
        <v>209</v>
      </c>
      <c r="D12" s="190" t="s">
        <v>2</v>
      </c>
      <c r="E12" s="595"/>
      <c r="F12" s="596"/>
      <c r="G12" s="596"/>
      <c r="H12" s="597"/>
    </row>
    <row r="13" spans="1:8" x14ac:dyDescent="0.25">
      <c r="C13" s="598" t="s">
        <v>210</v>
      </c>
      <c r="D13" s="599"/>
      <c r="E13" s="599"/>
      <c r="F13" s="599"/>
      <c r="G13" s="599"/>
      <c r="H13" s="600"/>
    </row>
    <row r="14" spans="1:8" x14ac:dyDescent="0.25">
      <c r="C14" s="191" t="s">
        <v>211</v>
      </c>
      <c r="D14" s="192"/>
      <c r="E14" s="193" t="s">
        <v>212</v>
      </c>
      <c r="F14" s="193" t="s">
        <v>213</v>
      </c>
      <c r="G14" s="193" t="s">
        <v>214</v>
      </c>
      <c r="H14" s="601"/>
    </row>
    <row r="15" spans="1:8" ht="18" x14ac:dyDescent="0.25">
      <c r="C15" s="194" t="s">
        <v>215</v>
      </c>
      <c r="D15" s="195" t="s">
        <v>216</v>
      </c>
      <c r="E15" s="196">
        <f>G31</f>
        <v>5796</v>
      </c>
      <c r="F15" s="197">
        <v>0.1</v>
      </c>
      <c r="G15" s="198">
        <f>ROUND(E15*F15,0)</f>
        <v>580</v>
      </c>
      <c r="H15" s="601"/>
    </row>
    <row r="16" spans="1:8" x14ac:dyDescent="0.25">
      <c r="C16" s="186"/>
      <c r="D16" s="199"/>
      <c r="E16" s="199"/>
      <c r="F16" s="199"/>
      <c r="G16" s="199"/>
      <c r="H16" s="601"/>
    </row>
    <row r="17" spans="3:8" x14ac:dyDescent="0.25">
      <c r="C17" s="186"/>
      <c r="D17" s="199"/>
      <c r="E17" s="199"/>
      <c r="F17" s="199"/>
      <c r="G17" s="199"/>
      <c r="H17" s="601"/>
    </row>
    <row r="18" spans="3:8" x14ac:dyDescent="0.25">
      <c r="C18" s="186"/>
      <c r="D18" s="199"/>
      <c r="E18" s="199"/>
      <c r="F18" s="199"/>
      <c r="G18" s="199"/>
      <c r="H18" s="601"/>
    </row>
    <row r="19" spans="3:8" x14ac:dyDescent="0.25">
      <c r="C19" s="186"/>
      <c r="D19" s="199"/>
      <c r="E19" s="199"/>
      <c r="F19" s="199"/>
      <c r="G19" s="199"/>
      <c r="H19" s="601"/>
    </row>
    <row r="20" spans="3:8" x14ac:dyDescent="0.25">
      <c r="C20" s="186"/>
      <c r="D20" s="199"/>
      <c r="E20" s="199"/>
      <c r="F20" s="199"/>
      <c r="G20" s="199"/>
      <c r="H20" s="601"/>
    </row>
    <row r="21" spans="3:8" x14ac:dyDescent="0.25">
      <c r="C21" s="186"/>
      <c r="D21" s="199"/>
      <c r="E21" s="199"/>
      <c r="F21" s="199"/>
      <c r="G21" s="199"/>
      <c r="H21" s="601"/>
    </row>
    <row r="22" spans="3:8" x14ac:dyDescent="0.25">
      <c r="C22" s="186"/>
      <c r="D22" s="199"/>
      <c r="E22" s="199"/>
      <c r="F22" s="199"/>
      <c r="G22" s="199"/>
      <c r="H22" s="602"/>
    </row>
    <row r="23" spans="3:8" x14ac:dyDescent="0.25">
      <c r="C23" s="583"/>
      <c r="D23" s="584"/>
      <c r="E23" s="584"/>
      <c r="F23" s="585"/>
      <c r="G23" s="200"/>
      <c r="H23" s="201">
        <f>SUM(G15:G22)</f>
        <v>580</v>
      </c>
    </row>
    <row r="24" spans="3:8" x14ac:dyDescent="0.25">
      <c r="C24" s="202" t="s">
        <v>217</v>
      </c>
      <c r="D24" s="203"/>
      <c r="E24" s="203"/>
      <c r="F24" s="203"/>
      <c r="G24" s="203"/>
      <c r="H24" s="204"/>
    </row>
    <row r="25" spans="3:8" x14ac:dyDescent="0.25">
      <c r="C25" s="191" t="s">
        <v>211</v>
      </c>
      <c r="D25" s="192" t="s">
        <v>218</v>
      </c>
      <c r="E25" s="193" t="s">
        <v>219</v>
      </c>
      <c r="F25" s="193" t="s">
        <v>220</v>
      </c>
      <c r="G25" s="193" t="s">
        <v>214</v>
      </c>
      <c r="H25" s="601"/>
    </row>
    <row r="26" spans="3:8" x14ac:dyDescent="0.25">
      <c r="C26" s="194" t="s">
        <v>227</v>
      </c>
      <c r="D26" s="195" t="s">
        <v>221</v>
      </c>
      <c r="E26" s="210">
        <v>5000</v>
      </c>
      <c r="F26" s="197">
        <f>1.05*3</f>
        <v>3.1500000000000004</v>
      </c>
      <c r="G26" s="198">
        <f t="shared" ref="G26" si="0">ROUND(E26*F26,0)</f>
        <v>15750</v>
      </c>
      <c r="H26" s="601"/>
    </row>
    <row r="27" spans="3:8" x14ac:dyDescent="0.25">
      <c r="C27" s="186"/>
      <c r="D27" s="199"/>
      <c r="E27" s="199"/>
      <c r="F27" s="199"/>
      <c r="G27" s="199"/>
      <c r="H27" s="602"/>
    </row>
    <row r="28" spans="3:8" x14ac:dyDescent="0.25">
      <c r="C28" s="583"/>
      <c r="D28" s="584"/>
      <c r="E28" s="584"/>
      <c r="F28" s="585"/>
      <c r="G28" s="200" t="s">
        <v>222</v>
      </c>
      <c r="H28" s="201">
        <f>SUM(G26:G27)</f>
        <v>15750</v>
      </c>
    </row>
    <row r="29" spans="3:8" x14ac:dyDescent="0.25">
      <c r="C29" s="202" t="s">
        <v>223</v>
      </c>
      <c r="D29" s="203"/>
      <c r="E29" s="203"/>
      <c r="F29" s="203"/>
      <c r="G29" s="203"/>
      <c r="H29" s="204"/>
    </row>
    <row r="30" spans="3:8" x14ac:dyDescent="0.25">
      <c r="C30" s="191" t="s">
        <v>211</v>
      </c>
      <c r="D30" s="192" t="s">
        <v>218</v>
      </c>
      <c r="E30" s="193" t="s">
        <v>219</v>
      </c>
      <c r="F30" s="193" t="s">
        <v>220</v>
      </c>
      <c r="G30" s="193" t="s">
        <v>214</v>
      </c>
      <c r="H30" s="601"/>
    </row>
    <row r="31" spans="3:8" ht="27" x14ac:dyDescent="0.25">
      <c r="C31" s="186" t="s">
        <v>224</v>
      </c>
      <c r="D31" s="195" t="s">
        <v>225</v>
      </c>
      <c r="E31" s="196">
        <v>38640</v>
      </c>
      <c r="F31" s="197">
        <v>0.15</v>
      </c>
      <c r="G31" s="205">
        <f>E31*F31</f>
        <v>5796</v>
      </c>
      <c r="H31" s="601"/>
    </row>
    <row r="32" spans="3:8" x14ac:dyDescent="0.25">
      <c r="C32" s="186"/>
      <c r="D32" s="199"/>
      <c r="E32" s="199"/>
      <c r="F32" s="199"/>
      <c r="G32" s="199"/>
      <c r="H32" s="601"/>
    </row>
    <row r="33" spans="3:14" x14ac:dyDescent="0.25">
      <c r="C33" s="186"/>
      <c r="D33" s="199"/>
      <c r="E33" s="199"/>
      <c r="F33" s="199"/>
      <c r="G33" s="199"/>
      <c r="H33" s="601"/>
      <c r="K33">
        <v>15750</v>
      </c>
      <c r="L33" s="211">
        <v>0.3</v>
      </c>
    </row>
    <row r="34" spans="3:14" x14ac:dyDescent="0.25">
      <c r="C34" s="186"/>
      <c r="D34" s="199"/>
      <c r="E34" s="199"/>
      <c r="F34" s="199"/>
      <c r="G34" s="199"/>
      <c r="H34" s="601"/>
      <c r="K34">
        <f>K33*L33</f>
        <v>4725</v>
      </c>
    </row>
    <row r="35" spans="3:14" x14ac:dyDescent="0.25">
      <c r="C35" s="186"/>
      <c r="D35" s="199"/>
      <c r="E35" s="199"/>
      <c r="F35" s="199"/>
      <c r="G35" s="199"/>
      <c r="H35" s="602"/>
    </row>
    <row r="36" spans="3:14" x14ac:dyDescent="0.25">
      <c r="C36" s="583"/>
      <c r="D36" s="584"/>
      <c r="E36" s="584"/>
      <c r="F36" s="585"/>
      <c r="G36" s="200" t="s">
        <v>222</v>
      </c>
      <c r="H36" s="201">
        <f>SUM(G31:G32)</f>
        <v>5796</v>
      </c>
    </row>
    <row r="37" spans="3:14" x14ac:dyDescent="0.25">
      <c r="C37" s="206"/>
      <c r="D37" s="207"/>
      <c r="E37" s="207"/>
      <c r="F37" s="207"/>
      <c r="G37" s="207"/>
      <c r="H37" s="208"/>
      <c r="L37" t="s">
        <v>228</v>
      </c>
    </row>
    <row r="38" spans="3:14" x14ac:dyDescent="0.25">
      <c r="C38" s="603" t="s">
        <v>226</v>
      </c>
      <c r="D38" s="604"/>
      <c r="E38" s="604"/>
      <c r="F38" s="604"/>
      <c r="G38" s="605"/>
      <c r="H38" s="209">
        <f>SUM(H23:H36)</f>
        <v>22126</v>
      </c>
      <c r="K38" s="212">
        <v>22126</v>
      </c>
      <c r="L38">
        <v>200</v>
      </c>
      <c r="M38" s="212">
        <f>K38*L38</f>
        <v>4425200</v>
      </c>
      <c r="N38" s="212">
        <v>5000000</v>
      </c>
    </row>
  </sheetData>
  <mergeCells count="17">
    <mergeCell ref="H25:H27"/>
    <mergeCell ref="C28:F28"/>
    <mergeCell ref="H30:H35"/>
    <mergeCell ref="C36:F36"/>
    <mergeCell ref="C38:G38"/>
    <mergeCell ref="C23:F23"/>
    <mergeCell ref="C4:H4"/>
    <mergeCell ref="D6:F6"/>
    <mergeCell ref="G6:H6"/>
    <mergeCell ref="C7:H7"/>
    <mergeCell ref="D8:G8"/>
    <mergeCell ref="C9:H9"/>
    <mergeCell ref="E10:H10"/>
    <mergeCell ref="D11:G11"/>
    <mergeCell ref="E12:H12"/>
    <mergeCell ref="C13:H13"/>
    <mergeCell ref="H14:H2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3094D-BE8A-4795-ABE2-B0F04FD0AF13}">
  <dimension ref="S10:T12"/>
  <sheetViews>
    <sheetView topLeftCell="B49" workbookViewId="0">
      <selection activeCell="I52" sqref="I52"/>
    </sheetView>
  </sheetViews>
  <sheetFormatPr baseColWidth="10" defaultRowHeight="15" x14ac:dyDescent="0.25"/>
  <cols>
    <col min="19" max="19" width="15.5703125" bestFit="1" customWidth="1"/>
  </cols>
  <sheetData>
    <row r="10" spans="19:20" x14ac:dyDescent="0.25">
      <c r="S10" s="212">
        <v>65000000</v>
      </c>
      <c r="T10" s="211">
        <v>0.19</v>
      </c>
    </row>
    <row r="11" spans="19:20" x14ac:dyDescent="0.25">
      <c r="S11" s="220">
        <f>S10*T10</f>
        <v>12350000</v>
      </c>
    </row>
    <row r="12" spans="19:20" x14ac:dyDescent="0.25">
      <c r="S12" s="220">
        <f>SUM(S10:S11)</f>
        <v>77350000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2DFD5-ECC7-4F9D-9647-F42BBCDEFA32}">
  <dimension ref="B2:G86"/>
  <sheetViews>
    <sheetView topLeftCell="B83" workbookViewId="0">
      <selection activeCell="G95" sqref="G95"/>
    </sheetView>
  </sheetViews>
  <sheetFormatPr baseColWidth="10" defaultRowHeight="15" x14ac:dyDescent="0.25"/>
  <cols>
    <col min="3" max="3" width="45" customWidth="1"/>
    <col min="5" max="5" width="30" customWidth="1"/>
    <col min="6" max="6" width="38.42578125" customWidth="1"/>
    <col min="7" max="7" width="27.85546875" customWidth="1"/>
  </cols>
  <sheetData>
    <row r="2" spans="2:7" ht="15.75" thickBot="1" x14ac:dyDescent="0.3"/>
    <row r="3" spans="2:7" ht="28.5" customHeight="1" thickBot="1" x14ac:dyDescent="0.3">
      <c r="B3" s="516" t="s">
        <v>253</v>
      </c>
      <c r="C3" s="517"/>
      <c r="D3" s="517"/>
      <c r="E3" s="517"/>
      <c r="F3" s="517"/>
      <c r="G3" s="518"/>
    </row>
    <row r="4" spans="2:7" x14ac:dyDescent="0.25">
      <c r="B4" s="242"/>
      <c r="D4" s="243"/>
      <c r="E4" s="244"/>
      <c r="G4" s="245"/>
    </row>
    <row r="5" spans="2:7" ht="15.75" x14ac:dyDescent="0.25">
      <c r="B5" s="246" t="s">
        <v>254</v>
      </c>
      <c r="C5" s="247" t="s">
        <v>255</v>
      </c>
      <c r="D5" s="248" t="s">
        <v>256</v>
      </c>
      <c r="E5" s="249" t="s">
        <v>257</v>
      </c>
      <c r="F5" s="250" t="s">
        <v>258</v>
      </c>
      <c r="G5" s="251" t="s">
        <v>93</v>
      </c>
    </row>
    <row r="6" spans="2:7" ht="15.75" x14ac:dyDescent="0.25">
      <c r="B6" s="252" t="s">
        <v>32</v>
      </c>
      <c r="C6" s="253" t="s">
        <v>145</v>
      </c>
      <c r="D6" s="254"/>
      <c r="E6" s="255"/>
      <c r="F6" s="256"/>
      <c r="G6" s="257">
        <f>G7+G8</f>
        <v>16144372</v>
      </c>
    </row>
    <row r="7" spans="2:7" ht="15.75" x14ac:dyDescent="0.25">
      <c r="B7" s="258" t="s">
        <v>259</v>
      </c>
      <c r="C7" s="259" t="s">
        <v>260</v>
      </c>
      <c r="D7" s="260" t="s">
        <v>261</v>
      </c>
      <c r="E7" s="261">
        <v>90</v>
      </c>
      <c r="F7" s="262">
        <v>173594</v>
      </c>
      <c r="G7" s="263">
        <f>E7*F7</f>
        <v>15623460</v>
      </c>
    </row>
    <row r="8" spans="2:7" ht="15.75" x14ac:dyDescent="0.25">
      <c r="B8" s="258" t="s">
        <v>33</v>
      </c>
      <c r="C8" s="259" t="s">
        <v>262</v>
      </c>
      <c r="D8" s="260" t="s">
        <v>261</v>
      </c>
      <c r="E8" s="261">
        <v>8</v>
      </c>
      <c r="F8" s="262">
        <v>65114</v>
      </c>
      <c r="G8" s="263">
        <f t="shared" ref="G8:G10" si="0">E8*F8</f>
        <v>520912</v>
      </c>
    </row>
    <row r="9" spans="2:7" ht="15.75" x14ac:dyDescent="0.25">
      <c r="B9" s="252" t="s">
        <v>263</v>
      </c>
      <c r="C9" s="253" t="s">
        <v>264</v>
      </c>
      <c r="D9" s="254"/>
      <c r="E9" s="255"/>
      <c r="F9" s="264"/>
      <c r="G9" s="257">
        <f>SUM(G10:G14)</f>
        <v>18149821.096250001</v>
      </c>
    </row>
    <row r="10" spans="2:7" ht="31.5" x14ac:dyDescent="0.25">
      <c r="B10" s="265" t="s">
        <v>265</v>
      </c>
      <c r="C10" s="259" t="s">
        <v>266</v>
      </c>
      <c r="D10" s="260" t="s">
        <v>267</v>
      </c>
      <c r="E10" s="261">
        <v>4</v>
      </c>
      <c r="F10" s="262">
        <v>3573303</v>
      </c>
      <c r="G10" s="263">
        <f t="shared" si="0"/>
        <v>14293212</v>
      </c>
    </row>
    <row r="11" spans="2:7" ht="30" x14ac:dyDescent="0.25">
      <c r="B11" s="266" t="s">
        <v>136</v>
      </c>
      <c r="C11" s="267" t="s">
        <v>268</v>
      </c>
      <c r="D11" s="260" t="s">
        <v>267</v>
      </c>
      <c r="E11" s="261">
        <v>2</v>
      </c>
      <c r="F11" s="268">
        <v>982916.94750000001</v>
      </c>
      <c r="G11" s="263">
        <f>E11*F11</f>
        <v>1965833.895</v>
      </c>
    </row>
    <row r="12" spans="2:7" x14ac:dyDescent="0.25">
      <c r="B12" s="266" t="s">
        <v>96</v>
      </c>
      <c r="C12" s="269" t="s">
        <v>269</v>
      </c>
      <c r="D12" s="260" t="s">
        <v>267</v>
      </c>
      <c r="E12" s="261">
        <v>1</v>
      </c>
      <c r="F12" s="262">
        <v>150000</v>
      </c>
      <c r="G12" s="263">
        <f>E12*F12</f>
        <v>150000</v>
      </c>
    </row>
    <row r="13" spans="2:7" x14ac:dyDescent="0.25">
      <c r="B13" s="266" t="s">
        <v>161</v>
      </c>
      <c r="C13" s="269" t="s">
        <v>270</v>
      </c>
      <c r="D13" s="260" t="s">
        <v>267</v>
      </c>
      <c r="E13" s="261">
        <v>1</v>
      </c>
      <c r="F13" s="262">
        <v>226958.47375</v>
      </c>
      <c r="G13" s="263">
        <f>E13*F13</f>
        <v>226958.47375</v>
      </c>
    </row>
    <row r="14" spans="2:7" ht="45" x14ac:dyDescent="0.25">
      <c r="B14" s="266" t="s">
        <v>162</v>
      </c>
      <c r="C14" s="267" t="s">
        <v>271</v>
      </c>
      <c r="D14" s="260" t="s">
        <v>261</v>
      </c>
      <c r="E14" s="261">
        <v>21</v>
      </c>
      <c r="F14" s="262">
        <v>72086.510833333334</v>
      </c>
      <c r="G14" s="263">
        <f>E14*F14</f>
        <v>1513816.7275</v>
      </c>
    </row>
    <row r="15" spans="2:7" x14ac:dyDescent="0.25">
      <c r="B15" s="270" t="s">
        <v>272</v>
      </c>
      <c r="C15" s="253" t="s">
        <v>273</v>
      </c>
      <c r="D15" s="271"/>
      <c r="E15" s="272"/>
      <c r="F15" s="264"/>
      <c r="G15" s="257">
        <f>SUM(G16)</f>
        <v>3962268</v>
      </c>
    </row>
    <row r="16" spans="2:7" ht="15.75" x14ac:dyDescent="0.25">
      <c r="B16" s="273" t="s">
        <v>274</v>
      </c>
      <c r="C16" s="259" t="s">
        <v>275</v>
      </c>
      <c r="D16" s="260" t="s">
        <v>261</v>
      </c>
      <c r="E16" s="261">
        <v>36</v>
      </c>
      <c r="F16" s="262">
        <v>110063</v>
      </c>
      <c r="G16" s="263">
        <f>E16*F16</f>
        <v>3962268</v>
      </c>
    </row>
    <row r="17" spans="2:7" ht="33.75" x14ac:dyDescent="0.25">
      <c r="B17" s="270" t="s">
        <v>141</v>
      </c>
      <c r="C17" s="253" t="s">
        <v>142</v>
      </c>
      <c r="D17" s="254"/>
      <c r="E17" s="255"/>
      <c r="F17" s="264"/>
      <c r="G17" s="257">
        <f>SUM(G18:G21)</f>
        <v>6990118</v>
      </c>
    </row>
    <row r="18" spans="2:7" ht="47.25" x14ac:dyDescent="0.25">
      <c r="B18" s="273" t="s">
        <v>276</v>
      </c>
      <c r="C18" s="259" t="s">
        <v>277</v>
      </c>
      <c r="D18" s="260" t="s">
        <v>267</v>
      </c>
      <c r="E18" s="261">
        <v>11</v>
      </c>
      <c r="F18" s="262">
        <v>206682</v>
      </c>
      <c r="G18" s="263">
        <f t="shared" ref="G18:G24" si="1">E18*F18</f>
        <v>2273502</v>
      </c>
    </row>
    <row r="19" spans="2:7" ht="31.5" x14ac:dyDescent="0.25">
      <c r="B19" s="273" t="s">
        <v>278</v>
      </c>
      <c r="C19" s="259" t="s">
        <v>279</v>
      </c>
      <c r="D19" s="260" t="s">
        <v>267</v>
      </c>
      <c r="E19" s="261">
        <v>12</v>
      </c>
      <c r="F19" s="262">
        <v>263691</v>
      </c>
      <c r="G19" s="263">
        <f t="shared" si="1"/>
        <v>3164292</v>
      </c>
    </row>
    <row r="20" spans="2:7" ht="45" x14ac:dyDescent="0.25">
      <c r="B20" s="273" t="s">
        <v>280</v>
      </c>
      <c r="C20" s="274" t="s">
        <v>281</v>
      </c>
      <c r="D20" s="260" t="s">
        <v>267</v>
      </c>
      <c r="E20" s="261">
        <v>1</v>
      </c>
      <c r="F20" s="275">
        <v>305244</v>
      </c>
      <c r="G20" s="263">
        <f t="shared" si="1"/>
        <v>305244</v>
      </c>
    </row>
    <row r="21" spans="2:7" ht="45" x14ac:dyDescent="0.25">
      <c r="B21" s="266" t="s">
        <v>282</v>
      </c>
      <c r="C21" s="274" t="s">
        <v>283</v>
      </c>
      <c r="D21" s="260" t="s">
        <v>267</v>
      </c>
      <c r="E21" s="261">
        <v>4</v>
      </c>
      <c r="F21" s="275">
        <v>311770</v>
      </c>
      <c r="G21" s="263">
        <f t="shared" si="1"/>
        <v>1247080</v>
      </c>
    </row>
    <row r="22" spans="2:7" x14ac:dyDescent="0.25">
      <c r="B22" s="276" t="s">
        <v>34</v>
      </c>
      <c r="C22" s="277" t="s">
        <v>79</v>
      </c>
      <c r="D22" s="271"/>
      <c r="E22" s="272"/>
      <c r="F22" s="278"/>
      <c r="G22" s="257">
        <f>SUM(G23:G24)</f>
        <v>8657588.5</v>
      </c>
    </row>
    <row r="23" spans="2:7" ht="30" x14ac:dyDescent="0.25">
      <c r="B23" s="266" t="s">
        <v>284</v>
      </c>
      <c r="C23" s="274" t="s">
        <v>285</v>
      </c>
      <c r="D23" s="260" t="s">
        <v>267</v>
      </c>
      <c r="E23" s="261">
        <v>36</v>
      </c>
      <c r="F23" s="275">
        <v>76494</v>
      </c>
      <c r="G23" s="263">
        <f t="shared" si="1"/>
        <v>2753784</v>
      </c>
    </row>
    <row r="24" spans="2:7" ht="30" x14ac:dyDescent="0.25">
      <c r="B24" s="266" t="s">
        <v>165</v>
      </c>
      <c r="C24" s="274" t="s">
        <v>286</v>
      </c>
      <c r="D24" s="260" t="s">
        <v>261</v>
      </c>
      <c r="E24" s="261">
        <v>110</v>
      </c>
      <c r="F24" s="275">
        <v>53670.95</v>
      </c>
      <c r="G24" s="263">
        <f t="shared" si="1"/>
        <v>5903804.5</v>
      </c>
    </row>
    <row r="25" spans="2:7" ht="15.75" x14ac:dyDescent="0.25">
      <c r="B25" s="279">
        <v>15.1</v>
      </c>
      <c r="C25" s="280" t="s">
        <v>287</v>
      </c>
      <c r="D25" s="281"/>
      <c r="E25" s="281"/>
      <c r="F25" s="281"/>
      <c r="G25" s="257">
        <f>SUM(G26:G28)</f>
        <v>30981116</v>
      </c>
    </row>
    <row r="26" spans="2:7" ht="105" x14ac:dyDescent="0.25">
      <c r="B26" s="266" t="s">
        <v>288</v>
      </c>
      <c r="C26" s="267" t="s">
        <v>289</v>
      </c>
      <c r="D26" s="260" t="s">
        <v>267</v>
      </c>
      <c r="E26" s="261">
        <v>191</v>
      </c>
      <c r="F26" s="282">
        <v>68266</v>
      </c>
      <c r="G26" s="263">
        <f>E26*F26</f>
        <v>13038806</v>
      </c>
    </row>
    <row r="27" spans="2:7" ht="105" x14ac:dyDescent="0.25">
      <c r="B27" s="266" t="s">
        <v>290</v>
      </c>
      <c r="C27" s="274" t="s">
        <v>291</v>
      </c>
      <c r="D27" s="260" t="s">
        <v>267</v>
      </c>
      <c r="E27" s="261">
        <v>51</v>
      </c>
      <c r="F27" s="283">
        <v>214520</v>
      </c>
      <c r="G27" s="263">
        <f t="shared" ref="G27:G28" si="2">E27*F27</f>
        <v>10940520</v>
      </c>
    </row>
    <row r="28" spans="2:7" ht="90" x14ac:dyDescent="0.25">
      <c r="B28" s="266" t="s">
        <v>292</v>
      </c>
      <c r="C28" s="274" t="s">
        <v>293</v>
      </c>
      <c r="D28" s="260" t="s">
        <v>267</v>
      </c>
      <c r="E28" s="261">
        <v>51</v>
      </c>
      <c r="F28" s="283">
        <v>137290</v>
      </c>
      <c r="G28" s="263">
        <f t="shared" si="2"/>
        <v>7001790</v>
      </c>
    </row>
    <row r="29" spans="2:7" x14ac:dyDescent="0.25">
      <c r="B29" s="284" t="s">
        <v>25</v>
      </c>
      <c r="C29" s="285" t="s">
        <v>101</v>
      </c>
      <c r="D29" s="271"/>
      <c r="E29" s="272"/>
      <c r="F29" s="286"/>
      <c r="G29" s="257">
        <f>SUM(G30:G32)</f>
        <v>14947444</v>
      </c>
    </row>
    <row r="30" spans="2:7" ht="45" x14ac:dyDescent="0.25">
      <c r="B30" s="266" t="s">
        <v>27</v>
      </c>
      <c r="C30" s="274" t="s">
        <v>294</v>
      </c>
      <c r="D30" s="260" t="s">
        <v>267</v>
      </c>
      <c r="E30" s="261">
        <v>24</v>
      </c>
      <c r="F30" s="287">
        <v>98565</v>
      </c>
      <c r="G30" s="263">
        <f>E30*F30</f>
        <v>2365560</v>
      </c>
    </row>
    <row r="31" spans="2:7" x14ac:dyDescent="0.25">
      <c r="B31" s="266" t="s">
        <v>295</v>
      </c>
      <c r="C31" s="269" t="s">
        <v>296</v>
      </c>
      <c r="D31" s="260" t="s">
        <v>267</v>
      </c>
      <c r="E31" s="261">
        <v>96</v>
      </c>
      <c r="F31" s="287">
        <v>92387</v>
      </c>
      <c r="G31" s="263">
        <f t="shared" ref="G31:G32" si="3">E31*F31</f>
        <v>8869152</v>
      </c>
    </row>
    <row r="32" spans="2:7" x14ac:dyDescent="0.25">
      <c r="B32" s="266" t="s">
        <v>297</v>
      </c>
      <c r="C32" s="269" t="s">
        <v>298</v>
      </c>
      <c r="D32" s="260" t="s">
        <v>267</v>
      </c>
      <c r="E32" s="261">
        <v>71</v>
      </c>
      <c r="F32" s="287">
        <v>52292</v>
      </c>
      <c r="G32" s="263">
        <f t="shared" si="3"/>
        <v>3712732</v>
      </c>
    </row>
    <row r="33" spans="2:7" x14ac:dyDescent="0.25">
      <c r="B33" s="270" t="s">
        <v>234</v>
      </c>
      <c r="C33" s="288" t="s">
        <v>235</v>
      </c>
      <c r="D33" s="271"/>
      <c r="E33" s="272"/>
      <c r="F33" s="278"/>
      <c r="G33" s="289">
        <f>SUM(G34:G41)</f>
        <v>5320119</v>
      </c>
    </row>
    <row r="34" spans="2:7" ht="63" x14ac:dyDescent="0.25">
      <c r="B34" s="265" t="s">
        <v>299</v>
      </c>
      <c r="C34" s="290" t="s">
        <v>300</v>
      </c>
      <c r="D34" s="260" t="s">
        <v>267</v>
      </c>
      <c r="E34" s="261">
        <v>2</v>
      </c>
      <c r="F34" s="291">
        <v>352277</v>
      </c>
      <c r="G34" s="292">
        <f>E34*F34</f>
        <v>704554</v>
      </c>
    </row>
    <row r="35" spans="2:7" ht="63" x14ac:dyDescent="0.25">
      <c r="B35" s="265" t="s">
        <v>301</v>
      </c>
      <c r="C35" s="290" t="s">
        <v>302</v>
      </c>
      <c r="D35" s="260" t="s">
        <v>267</v>
      </c>
      <c r="E35" s="261">
        <v>1</v>
      </c>
      <c r="F35" s="291">
        <v>442947</v>
      </c>
      <c r="G35" s="292">
        <f t="shared" ref="G35:G41" si="4">E35*F35</f>
        <v>442947</v>
      </c>
    </row>
    <row r="36" spans="2:7" ht="63" x14ac:dyDescent="0.25">
      <c r="B36" s="265" t="s">
        <v>303</v>
      </c>
      <c r="C36" s="290" t="s">
        <v>304</v>
      </c>
      <c r="D36" s="260" t="s">
        <v>267</v>
      </c>
      <c r="E36" s="261">
        <v>1</v>
      </c>
      <c r="F36" s="291">
        <v>513818</v>
      </c>
      <c r="G36" s="292">
        <f t="shared" si="4"/>
        <v>513818</v>
      </c>
    </row>
    <row r="37" spans="2:7" ht="31.5" x14ac:dyDescent="0.25">
      <c r="B37" s="265" t="s">
        <v>26</v>
      </c>
      <c r="C37" s="290" t="s">
        <v>305</v>
      </c>
      <c r="D37" s="260" t="s">
        <v>267</v>
      </c>
      <c r="E37" s="261">
        <v>13</v>
      </c>
      <c r="F37" s="287">
        <v>88707</v>
      </c>
      <c r="G37" s="292">
        <f t="shared" si="4"/>
        <v>1153191</v>
      </c>
    </row>
    <row r="38" spans="2:7" ht="31.5" x14ac:dyDescent="0.25">
      <c r="B38" s="265" t="s">
        <v>306</v>
      </c>
      <c r="C38" s="290" t="s">
        <v>307</v>
      </c>
      <c r="D38" s="260" t="s">
        <v>267</v>
      </c>
      <c r="E38" s="261">
        <v>12</v>
      </c>
      <c r="F38" s="287">
        <v>101125</v>
      </c>
      <c r="G38" s="292">
        <f t="shared" si="4"/>
        <v>1213500</v>
      </c>
    </row>
    <row r="39" spans="2:7" ht="31.5" x14ac:dyDescent="0.25">
      <c r="B39" s="265" t="s">
        <v>308</v>
      </c>
      <c r="C39" s="290" t="s">
        <v>309</v>
      </c>
      <c r="D39" s="260" t="s">
        <v>267</v>
      </c>
      <c r="E39" s="261">
        <v>3</v>
      </c>
      <c r="F39" s="287">
        <v>114243</v>
      </c>
      <c r="G39" s="292">
        <f t="shared" si="4"/>
        <v>342729</v>
      </c>
    </row>
    <row r="40" spans="2:7" ht="15.75" x14ac:dyDescent="0.25">
      <c r="B40" s="265" t="s">
        <v>310</v>
      </c>
      <c r="C40" s="290" t="s">
        <v>311</v>
      </c>
      <c r="D40" s="260" t="s">
        <v>267</v>
      </c>
      <c r="E40" s="261">
        <v>2</v>
      </c>
      <c r="F40" s="287">
        <v>87678</v>
      </c>
      <c r="G40" s="292">
        <f t="shared" si="4"/>
        <v>175356</v>
      </c>
    </row>
    <row r="41" spans="2:7" x14ac:dyDescent="0.25">
      <c r="B41" s="266" t="s">
        <v>136</v>
      </c>
      <c r="C41" s="269" t="s">
        <v>312</v>
      </c>
      <c r="D41" s="260" t="s">
        <v>267</v>
      </c>
      <c r="E41" s="261">
        <v>8</v>
      </c>
      <c r="F41" s="287">
        <v>96753</v>
      </c>
      <c r="G41" s="292">
        <f t="shared" si="4"/>
        <v>774024</v>
      </c>
    </row>
    <row r="42" spans="2:7" x14ac:dyDescent="0.25">
      <c r="B42" s="270" t="s">
        <v>313</v>
      </c>
      <c r="C42" s="288" t="s">
        <v>314</v>
      </c>
      <c r="D42" s="293"/>
      <c r="E42" s="294"/>
      <c r="F42" s="256"/>
      <c r="G42" s="257">
        <f>SUM(G43:G48)</f>
        <v>19753160</v>
      </c>
    </row>
    <row r="43" spans="2:7" ht="22.5" x14ac:dyDescent="0.25">
      <c r="B43" s="295" t="s">
        <v>315</v>
      </c>
      <c r="C43" s="296" t="s">
        <v>316</v>
      </c>
      <c r="D43" s="297" t="s">
        <v>221</v>
      </c>
      <c r="E43" s="297">
        <v>150</v>
      </c>
      <c r="F43" s="262">
        <v>34416</v>
      </c>
      <c r="G43" s="263">
        <f>E43*F43</f>
        <v>5162400</v>
      </c>
    </row>
    <row r="44" spans="2:7" ht="22.5" x14ac:dyDescent="0.25">
      <c r="B44" s="295" t="s">
        <v>317</v>
      </c>
      <c r="C44" s="296" t="s">
        <v>318</v>
      </c>
      <c r="D44" s="297" t="s">
        <v>221</v>
      </c>
      <c r="E44" s="297">
        <v>100</v>
      </c>
      <c r="F44" s="262">
        <v>41695</v>
      </c>
      <c r="G44" s="263">
        <f t="shared" ref="G44:G48" si="5">E44*F44</f>
        <v>4169500</v>
      </c>
    </row>
    <row r="45" spans="2:7" ht="22.5" x14ac:dyDescent="0.25">
      <c r="B45" s="295" t="s">
        <v>319</v>
      </c>
      <c r="C45" s="296" t="s">
        <v>320</v>
      </c>
      <c r="D45" s="297" t="s">
        <v>221</v>
      </c>
      <c r="E45" s="297">
        <v>120</v>
      </c>
      <c r="F45" s="262">
        <v>52743</v>
      </c>
      <c r="G45" s="263">
        <f t="shared" si="5"/>
        <v>6329160</v>
      </c>
    </row>
    <row r="46" spans="2:7" ht="22.5" x14ac:dyDescent="0.25">
      <c r="B46" s="295" t="s">
        <v>321</v>
      </c>
      <c r="C46" s="296" t="s">
        <v>322</v>
      </c>
      <c r="D46" s="172" t="s">
        <v>323</v>
      </c>
      <c r="E46" s="297">
        <v>50</v>
      </c>
      <c r="F46" s="291">
        <v>19566</v>
      </c>
      <c r="G46" s="263">
        <f t="shared" si="5"/>
        <v>978300</v>
      </c>
    </row>
    <row r="47" spans="2:7" ht="22.5" x14ac:dyDescent="0.25">
      <c r="B47" s="295" t="s">
        <v>324</v>
      </c>
      <c r="C47" s="296" t="s">
        <v>325</v>
      </c>
      <c r="D47" s="172" t="s">
        <v>323</v>
      </c>
      <c r="E47" s="297">
        <v>50</v>
      </c>
      <c r="F47" s="291">
        <v>26825</v>
      </c>
      <c r="G47" s="263">
        <f t="shared" si="5"/>
        <v>1341250</v>
      </c>
    </row>
    <row r="48" spans="2:7" ht="22.5" x14ac:dyDescent="0.25">
      <c r="B48" s="295" t="s">
        <v>326</v>
      </c>
      <c r="C48" s="296" t="s">
        <v>327</v>
      </c>
      <c r="D48" s="172" t="s">
        <v>323</v>
      </c>
      <c r="E48" s="297">
        <v>50</v>
      </c>
      <c r="F48" s="291">
        <v>35451</v>
      </c>
      <c r="G48" s="263">
        <f t="shared" si="5"/>
        <v>1772550</v>
      </c>
    </row>
    <row r="49" spans="2:7" ht="22.5" x14ac:dyDescent="0.25">
      <c r="B49" s="270" t="s">
        <v>328</v>
      </c>
      <c r="C49" s="288" t="s">
        <v>329</v>
      </c>
      <c r="D49" s="298"/>
      <c r="E49" s="299"/>
      <c r="F49" s="300"/>
      <c r="G49" s="257">
        <f>SUM(G50:G55)</f>
        <v>18241107</v>
      </c>
    </row>
    <row r="50" spans="2:7" ht="22.5" x14ac:dyDescent="0.25">
      <c r="B50" s="295" t="s">
        <v>330</v>
      </c>
      <c r="C50" s="301" t="s">
        <v>331</v>
      </c>
      <c r="D50" s="172" t="s">
        <v>323</v>
      </c>
      <c r="E50" s="297">
        <v>10</v>
      </c>
      <c r="F50" s="291">
        <v>71222</v>
      </c>
      <c r="G50" s="263">
        <f>E50*F50</f>
        <v>712220</v>
      </c>
    </row>
    <row r="51" spans="2:7" ht="15.75" x14ac:dyDescent="0.25">
      <c r="B51" s="295" t="s">
        <v>332</v>
      </c>
      <c r="C51" s="301" t="s">
        <v>333</v>
      </c>
      <c r="D51" s="172" t="s">
        <v>323</v>
      </c>
      <c r="E51" s="297">
        <v>20</v>
      </c>
      <c r="F51" s="291">
        <v>78055</v>
      </c>
      <c r="G51" s="263">
        <f t="shared" ref="G51:G55" si="6">E51*F51</f>
        <v>1561100</v>
      </c>
    </row>
    <row r="52" spans="2:7" ht="15.75" x14ac:dyDescent="0.25">
      <c r="B52" s="295" t="s">
        <v>334</v>
      </c>
      <c r="C52" s="301" t="s">
        <v>335</v>
      </c>
      <c r="D52" s="172" t="s">
        <v>323</v>
      </c>
      <c r="E52" s="297">
        <v>2</v>
      </c>
      <c r="F52" s="291">
        <v>1253814</v>
      </c>
      <c r="G52" s="263">
        <f t="shared" si="6"/>
        <v>2507628</v>
      </c>
    </row>
    <row r="53" spans="2:7" ht="22.5" x14ac:dyDescent="0.25">
      <c r="B53" s="295" t="s">
        <v>336</v>
      </c>
      <c r="C53" s="301" t="s">
        <v>337</v>
      </c>
      <c r="D53" s="172" t="s">
        <v>323</v>
      </c>
      <c r="E53" s="297">
        <v>3</v>
      </c>
      <c r="F53" s="291">
        <v>2313814</v>
      </c>
      <c r="G53" s="263">
        <f t="shared" si="6"/>
        <v>6941442</v>
      </c>
    </row>
    <row r="54" spans="2:7" ht="22.5" x14ac:dyDescent="0.25">
      <c r="B54" s="295" t="s">
        <v>338</v>
      </c>
      <c r="C54" s="301" t="s">
        <v>339</v>
      </c>
      <c r="D54" s="172" t="s">
        <v>323</v>
      </c>
      <c r="E54" s="297">
        <v>1</v>
      </c>
      <c r="F54" s="291">
        <v>1007610</v>
      </c>
      <c r="G54" s="263">
        <f t="shared" si="6"/>
        <v>1007610</v>
      </c>
    </row>
    <row r="55" spans="2:7" ht="22.5" x14ac:dyDescent="0.25">
      <c r="B55" s="295" t="s">
        <v>340</v>
      </c>
      <c r="C55" s="301" t="s">
        <v>341</v>
      </c>
      <c r="D55" s="172" t="s">
        <v>323</v>
      </c>
      <c r="E55" s="297">
        <v>1</v>
      </c>
      <c r="F55" s="291">
        <v>5511107</v>
      </c>
      <c r="G55" s="263">
        <f t="shared" si="6"/>
        <v>5511107</v>
      </c>
    </row>
    <row r="56" spans="2:7" ht="22.5" x14ac:dyDescent="0.25">
      <c r="B56" s="270" t="s">
        <v>342</v>
      </c>
      <c r="C56" s="288" t="s">
        <v>343</v>
      </c>
      <c r="D56" s="293"/>
      <c r="E56" s="302"/>
      <c r="F56" s="256"/>
      <c r="G56" s="257">
        <f>SUM(G57:G72)</f>
        <v>66515799</v>
      </c>
    </row>
    <row r="57" spans="2:7" ht="56.25" x14ac:dyDescent="0.25">
      <c r="B57" s="295" t="s">
        <v>344</v>
      </c>
      <c r="C57" s="296" t="s">
        <v>345</v>
      </c>
      <c r="D57" s="303" t="s">
        <v>323</v>
      </c>
      <c r="E57" s="297">
        <v>5</v>
      </c>
      <c r="F57" s="291">
        <v>159300</v>
      </c>
      <c r="G57" s="263">
        <f>E57*F57</f>
        <v>796500</v>
      </c>
    </row>
    <row r="58" spans="2:7" ht="56.25" x14ac:dyDescent="0.25">
      <c r="B58" s="295" t="s">
        <v>346</v>
      </c>
      <c r="C58" s="296" t="s">
        <v>347</v>
      </c>
      <c r="D58" s="303" t="s">
        <v>323</v>
      </c>
      <c r="E58" s="297">
        <v>5</v>
      </c>
      <c r="F58" s="291">
        <v>177691</v>
      </c>
      <c r="G58" s="263">
        <f t="shared" ref="G58:G72" si="7">E58*F58</f>
        <v>888455</v>
      </c>
    </row>
    <row r="59" spans="2:7" ht="22.5" x14ac:dyDescent="0.25">
      <c r="B59" s="295" t="s">
        <v>348</v>
      </c>
      <c r="C59" s="296" t="s">
        <v>349</v>
      </c>
      <c r="D59" s="303" t="s">
        <v>323</v>
      </c>
      <c r="E59" s="297">
        <v>3</v>
      </c>
      <c r="F59" s="291">
        <v>331166</v>
      </c>
      <c r="G59" s="263">
        <f t="shared" si="7"/>
        <v>993498</v>
      </c>
    </row>
    <row r="60" spans="2:7" ht="22.5" x14ac:dyDescent="0.25">
      <c r="B60" s="295" t="s">
        <v>350</v>
      </c>
      <c r="C60" s="296" t="s">
        <v>351</v>
      </c>
      <c r="D60" s="304" t="s">
        <v>221</v>
      </c>
      <c r="E60" s="297">
        <v>1200</v>
      </c>
      <c r="F60" s="291">
        <v>19889</v>
      </c>
      <c r="G60" s="263">
        <f t="shared" si="7"/>
        <v>23866800</v>
      </c>
    </row>
    <row r="61" spans="2:7" ht="33.75" x14ac:dyDescent="0.25">
      <c r="B61" s="295" t="s">
        <v>352</v>
      </c>
      <c r="C61" s="296" t="s">
        <v>353</v>
      </c>
      <c r="D61" s="304" t="s">
        <v>221</v>
      </c>
      <c r="E61" s="297">
        <v>600</v>
      </c>
      <c r="F61" s="305">
        <v>23742</v>
      </c>
      <c r="G61" s="263">
        <f t="shared" si="7"/>
        <v>14245200</v>
      </c>
    </row>
    <row r="62" spans="2:7" ht="33.75" x14ac:dyDescent="0.25">
      <c r="B62" s="295" t="s">
        <v>354</v>
      </c>
      <c r="C62" s="296" t="s">
        <v>355</v>
      </c>
      <c r="D62" s="303" t="s">
        <v>323</v>
      </c>
      <c r="E62" s="297">
        <v>3</v>
      </c>
      <c r="F62" s="305">
        <v>42322</v>
      </c>
      <c r="G62" s="263">
        <f t="shared" si="7"/>
        <v>126966</v>
      </c>
    </row>
    <row r="63" spans="2:7" ht="22.5" x14ac:dyDescent="0.25">
      <c r="B63" s="295" t="s">
        <v>356</v>
      </c>
      <c r="C63" s="296" t="s">
        <v>357</v>
      </c>
      <c r="D63" s="306" t="s">
        <v>323</v>
      </c>
      <c r="E63" s="297">
        <v>3</v>
      </c>
      <c r="F63" s="305">
        <v>71047</v>
      </c>
      <c r="G63" s="263">
        <f t="shared" si="7"/>
        <v>213141</v>
      </c>
    </row>
    <row r="64" spans="2:7" x14ac:dyDescent="0.25">
      <c r="B64" s="307" t="s">
        <v>358</v>
      </c>
      <c r="C64" s="308" t="s">
        <v>359</v>
      </c>
      <c r="D64" s="309"/>
      <c r="E64" s="297"/>
      <c r="F64" s="305"/>
      <c r="G64" s="263"/>
    </row>
    <row r="65" spans="2:7" ht="22.5" x14ac:dyDescent="0.25">
      <c r="B65" s="295" t="s">
        <v>360</v>
      </c>
      <c r="C65" s="296" t="s">
        <v>361</v>
      </c>
      <c r="D65" s="310" t="s">
        <v>44</v>
      </c>
      <c r="E65" s="297">
        <v>500</v>
      </c>
      <c r="F65" s="311">
        <v>4565</v>
      </c>
      <c r="G65" s="263">
        <f t="shared" si="7"/>
        <v>2282500</v>
      </c>
    </row>
    <row r="66" spans="2:7" ht="15.75" x14ac:dyDescent="0.25">
      <c r="B66" s="295" t="s">
        <v>362</v>
      </c>
      <c r="C66" s="296" t="s">
        <v>363</v>
      </c>
      <c r="D66" s="172" t="s">
        <v>2</v>
      </c>
      <c r="E66" s="297">
        <v>10</v>
      </c>
      <c r="F66" s="311">
        <v>16502</v>
      </c>
      <c r="G66" s="263">
        <f t="shared" si="7"/>
        <v>165020</v>
      </c>
    </row>
    <row r="67" spans="2:7" ht="15.75" x14ac:dyDescent="0.25">
      <c r="B67" s="295" t="s">
        <v>364</v>
      </c>
      <c r="C67" s="296" t="s">
        <v>365</v>
      </c>
      <c r="D67" s="172" t="s">
        <v>2</v>
      </c>
      <c r="E67" s="297">
        <v>5</v>
      </c>
      <c r="F67" s="311">
        <v>26158</v>
      </c>
      <c r="G67" s="263">
        <f t="shared" si="7"/>
        <v>130790</v>
      </c>
    </row>
    <row r="68" spans="2:7" ht="15.75" x14ac:dyDescent="0.25">
      <c r="B68" s="295" t="s">
        <v>366</v>
      </c>
      <c r="C68" s="296" t="s">
        <v>367</v>
      </c>
      <c r="D68" s="172" t="s">
        <v>2</v>
      </c>
      <c r="E68" s="297">
        <v>20</v>
      </c>
      <c r="F68" s="311">
        <v>457846</v>
      </c>
      <c r="G68" s="263">
        <f t="shared" si="7"/>
        <v>9156920</v>
      </c>
    </row>
    <row r="69" spans="2:7" ht="22.5" x14ac:dyDescent="0.25">
      <c r="B69" s="295" t="s">
        <v>368</v>
      </c>
      <c r="C69" s="296" t="s">
        <v>369</v>
      </c>
      <c r="D69" s="172" t="s">
        <v>2</v>
      </c>
      <c r="E69" s="297">
        <v>50</v>
      </c>
      <c r="F69" s="311">
        <v>83560</v>
      </c>
      <c r="G69" s="263">
        <f t="shared" si="7"/>
        <v>4178000</v>
      </c>
    </row>
    <row r="70" spans="2:7" ht="15.75" x14ac:dyDescent="0.25">
      <c r="B70" s="295" t="s">
        <v>370</v>
      </c>
      <c r="C70" s="296" t="s">
        <v>371</v>
      </c>
      <c r="D70" s="172" t="s">
        <v>2</v>
      </c>
      <c r="E70" s="297">
        <v>71</v>
      </c>
      <c r="F70" s="311">
        <v>100326</v>
      </c>
      <c r="G70" s="263">
        <f t="shared" si="7"/>
        <v>7123146</v>
      </c>
    </row>
    <row r="71" spans="2:7" ht="15.75" x14ac:dyDescent="0.25">
      <c r="B71" s="295" t="s">
        <v>372</v>
      </c>
      <c r="C71" s="296" t="s">
        <v>373</v>
      </c>
      <c r="D71" s="172" t="s">
        <v>2</v>
      </c>
      <c r="E71" s="297">
        <v>2</v>
      </c>
      <c r="F71" s="311">
        <v>630499</v>
      </c>
      <c r="G71" s="263">
        <f t="shared" si="7"/>
        <v>1260998</v>
      </c>
    </row>
    <row r="72" spans="2:7" ht="22.5" x14ac:dyDescent="0.25">
      <c r="B72" s="295" t="s">
        <v>374</v>
      </c>
      <c r="C72" s="296" t="s">
        <v>375</v>
      </c>
      <c r="D72" s="172" t="s">
        <v>2</v>
      </c>
      <c r="E72" s="297">
        <v>1</v>
      </c>
      <c r="F72" s="311">
        <v>1087865</v>
      </c>
      <c r="G72" s="263">
        <f t="shared" si="7"/>
        <v>1087865</v>
      </c>
    </row>
    <row r="73" spans="2:7" ht="15.75" x14ac:dyDescent="0.25">
      <c r="B73" s="279">
        <v>8</v>
      </c>
      <c r="C73" s="312" t="s">
        <v>376</v>
      </c>
      <c r="D73" s="254"/>
      <c r="E73" s="255"/>
      <c r="F73" s="256"/>
      <c r="G73" s="257">
        <f>SUM(G74:G75)</f>
        <v>10235908.700000001</v>
      </c>
    </row>
    <row r="74" spans="2:7" x14ac:dyDescent="0.25">
      <c r="B74" s="266" t="s">
        <v>377</v>
      </c>
      <c r="C74" s="313" t="s">
        <v>378</v>
      </c>
      <c r="D74" s="260" t="s">
        <v>261</v>
      </c>
      <c r="E74" s="261">
        <v>156.30000000000001</v>
      </c>
      <c r="F74" s="262">
        <v>62779</v>
      </c>
      <c r="G74" s="263">
        <f>E74*F74</f>
        <v>9812357.7000000011</v>
      </c>
    </row>
    <row r="75" spans="2:7" x14ac:dyDescent="0.25">
      <c r="B75" s="266" t="s">
        <v>379</v>
      </c>
      <c r="C75" s="269" t="s">
        <v>380</v>
      </c>
      <c r="D75" s="260" t="s">
        <v>267</v>
      </c>
      <c r="E75" s="261">
        <v>1</v>
      </c>
      <c r="F75" s="262">
        <v>423551</v>
      </c>
      <c r="G75" s="263">
        <f t="shared" ref="G75:G80" si="8">E75*F75</f>
        <v>423551</v>
      </c>
    </row>
    <row r="76" spans="2:7" x14ac:dyDescent="0.25">
      <c r="B76" s="276" t="s">
        <v>74</v>
      </c>
      <c r="C76" s="277" t="s">
        <v>75</v>
      </c>
      <c r="D76" s="271"/>
      <c r="E76" s="272"/>
      <c r="F76" s="264"/>
      <c r="G76" s="257">
        <f>SUM(G77:G78)</f>
        <v>685420</v>
      </c>
    </row>
    <row r="77" spans="2:7" x14ac:dyDescent="0.25">
      <c r="B77" s="295" t="s">
        <v>381</v>
      </c>
      <c r="C77" s="314" t="s">
        <v>382</v>
      </c>
      <c r="D77" s="260" t="s">
        <v>261</v>
      </c>
      <c r="E77" s="261">
        <v>30</v>
      </c>
      <c r="F77" s="262">
        <v>10954</v>
      </c>
      <c r="G77" s="263">
        <f t="shared" ref="G77:G78" si="9">E77*F77</f>
        <v>328620</v>
      </c>
    </row>
    <row r="78" spans="2:7" ht="34.5" thickBot="1" x14ac:dyDescent="0.3">
      <c r="B78" s="295" t="s">
        <v>180</v>
      </c>
      <c r="C78" s="314" t="s">
        <v>383</v>
      </c>
      <c r="D78" s="315" t="s">
        <v>261</v>
      </c>
      <c r="E78" s="316">
        <v>20</v>
      </c>
      <c r="F78" s="317">
        <v>17840</v>
      </c>
      <c r="G78" s="318">
        <f t="shared" si="9"/>
        <v>356800</v>
      </c>
    </row>
    <row r="79" spans="2:7" ht="15.75" x14ac:dyDescent="0.25">
      <c r="B79" s="276" t="s">
        <v>0</v>
      </c>
      <c r="C79" s="277" t="s">
        <v>87</v>
      </c>
      <c r="D79" s="254"/>
      <c r="E79" s="255"/>
      <c r="F79" s="256"/>
      <c r="G79" s="257">
        <f>G80</f>
        <v>3777480</v>
      </c>
    </row>
    <row r="80" spans="2:7" x14ac:dyDescent="0.25">
      <c r="B80" s="295" t="s">
        <v>1</v>
      </c>
      <c r="C80" s="314" t="s">
        <v>384</v>
      </c>
      <c r="D80" s="260" t="s">
        <v>261</v>
      </c>
      <c r="E80" s="261">
        <v>1499</v>
      </c>
      <c r="F80" s="262">
        <v>2520</v>
      </c>
      <c r="G80" s="263">
        <f t="shared" si="8"/>
        <v>3777480</v>
      </c>
    </row>
    <row r="81" spans="2:7" x14ac:dyDescent="0.25">
      <c r="B81" s="319" t="s">
        <v>385</v>
      </c>
      <c r="C81" s="320" t="s">
        <v>386</v>
      </c>
      <c r="D81" s="271"/>
      <c r="E81" s="272"/>
      <c r="F81" s="264"/>
      <c r="G81" s="257">
        <f>SUM(G82:G83)</f>
        <v>7644900</v>
      </c>
    </row>
    <row r="82" spans="2:7" ht="15.75" thickBot="1" x14ac:dyDescent="0.3">
      <c r="B82" s="321" t="s">
        <v>387</v>
      </c>
      <c r="C82" s="322" t="s">
        <v>388</v>
      </c>
      <c r="D82" s="323" t="s">
        <v>261</v>
      </c>
      <c r="E82" s="324">
        <v>1499</v>
      </c>
      <c r="F82" s="325">
        <v>2500</v>
      </c>
      <c r="G82" s="326">
        <f>E82*F82</f>
        <v>3747500</v>
      </c>
    </row>
    <row r="83" spans="2:7" ht="15.75" thickBot="1" x14ac:dyDescent="0.3">
      <c r="B83" s="327" t="s">
        <v>389</v>
      </c>
      <c r="C83" s="328" t="s">
        <v>390</v>
      </c>
      <c r="D83" s="323" t="s">
        <v>261</v>
      </c>
      <c r="E83" s="324">
        <v>1499</v>
      </c>
      <c r="F83" s="325">
        <v>2600</v>
      </c>
      <c r="G83" s="326">
        <f>E83*F83</f>
        <v>3897400</v>
      </c>
    </row>
    <row r="84" spans="2:7" ht="16.5" thickBot="1" x14ac:dyDescent="0.3">
      <c r="B84" s="329"/>
      <c r="C84" s="519" t="s">
        <v>391</v>
      </c>
      <c r="D84" s="520"/>
      <c r="E84" s="520"/>
      <c r="F84" s="521"/>
      <c r="G84" s="330">
        <f>G81+G79+G76+G73+G56+G49+G42+G33+G29+G25+G22+G17+G15+G9+G6</f>
        <v>232006621.29624999</v>
      </c>
    </row>
    <row r="85" spans="2:7" ht="16.5" thickBot="1" x14ac:dyDescent="0.3">
      <c r="B85" s="329"/>
      <c r="C85" s="522" t="s">
        <v>392</v>
      </c>
      <c r="D85" s="523"/>
      <c r="E85" s="523"/>
      <c r="F85" s="331">
        <v>0.32</v>
      </c>
      <c r="G85" s="332">
        <f>G84*F85</f>
        <v>74242118.814799994</v>
      </c>
    </row>
    <row r="86" spans="2:7" ht="16.5" thickBot="1" x14ac:dyDescent="0.3">
      <c r="B86" s="329"/>
      <c r="C86" s="519" t="s">
        <v>393</v>
      </c>
      <c r="D86" s="520"/>
      <c r="E86" s="520"/>
      <c r="F86" s="521"/>
      <c r="G86" s="332">
        <f>G84+G85</f>
        <v>306248740.11105001</v>
      </c>
    </row>
  </sheetData>
  <mergeCells count="4">
    <mergeCell ref="B3:G3"/>
    <mergeCell ref="C84:F84"/>
    <mergeCell ref="C85:E85"/>
    <mergeCell ref="C86:F8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79CB2-47A4-4707-804B-AC799491F914}">
  <dimension ref="B3:G125"/>
  <sheetViews>
    <sheetView topLeftCell="A109" workbookViewId="0">
      <selection activeCell="G126" sqref="G126"/>
    </sheetView>
  </sheetViews>
  <sheetFormatPr baseColWidth="10" defaultRowHeight="15" x14ac:dyDescent="0.25"/>
  <cols>
    <col min="3" max="3" width="80.42578125" customWidth="1"/>
    <col min="6" max="6" width="21.140625" customWidth="1"/>
    <col min="7" max="7" width="23.140625" customWidth="1"/>
  </cols>
  <sheetData>
    <row r="3" spans="2:7" ht="15.75" thickBot="1" x14ac:dyDescent="0.3"/>
    <row r="4" spans="2:7" ht="16.5" thickBot="1" x14ac:dyDescent="0.3">
      <c r="B4" s="524" t="s">
        <v>394</v>
      </c>
      <c r="C4" s="525"/>
      <c r="D4" s="525"/>
      <c r="E4" s="525"/>
      <c r="F4" s="525"/>
      <c r="G4" s="526"/>
    </row>
    <row r="5" spans="2:7" ht="15.75" thickBot="1" x14ac:dyDescent="0.3">
      <c r="B5" s="242"/>
      <c r="D5" s="243"/>
      <c r="E5" s="244"/>
      <c r="G5" s="245"/>
    </row>
    <row r="6" spans="2:7" ht="16.5" thickBot="1" x14ac:dyDescent="0.3">
      <c r="B6" s="333" t="s">
        <v>254</v>
      </c>
      <c r="C6" s="334" t="s">
        <v>395</v>
      </c>
      <c r="D6" s="335" t="s">
        <v>256</v>
      </c>
      <c r="E6" s="219" t="s">
        <v>257</v>
      </c>
      <c r="F6" s="336" t="s">
        <v>258</v>
      </c>
      <c r="G6" s="337" t="s">
        <v>123</v>
      </c>
    </row>
    <row r="7" spans="2:7" ht="15.75" x14ac:dyDescent="0.25">
      <c r="B7" s="338" t="s">
        <v>396</v>
      </c>
      <c r="C7" s="339" t="s">
        <v>397</v>
      </c>
      <c r="D7" s="340"/>
      <c r="E7" s="341"/>
      <c r="F7" s="342"/>
      <c r="G7" s="343">
        <f>SUM(G8)</f>
        <v>17162910</v>
      </c>
    </row>
    <row r="8" spans="2:7" ht="31.5" x14ac:dyDescent="0.25">
      <c r="B8" s="344" t="s">
        <v>398</v>
      </c>
      <c r="C8" s="345" t="s">
        <v>399</v>
      </c>
      <c r="D8" s="260" t="s">
        <v>261</v>
      </c>
      <c r="E8" s="261">
        <f>15*(1*3)</f>
        <v>45</v>
      </c>
      <c r="F8" s="262">
        <v>381398</v>
      </c>
      <c r="G8" s="263">
        <f>E8*F8</f>
        <v>17162910</v>
      </c>
    </row>
    <row r="9" spans="2:7" x14ac:dyDescent="0.25">
      <c r="B9" s="346" t="s">
        <v>400</v>
      </c>
      <c r="C9" s="347" t="s">
        <v>401</v>
      </c>
      <c r="D9" s="348"/>
      <c r="E9" s="349"/>
      <c r="F9" s="350"/>
      <c r="G9" s="351">
        <f>SUM(G10)</f>
        <v>101691745.8</v>
      </c>
    </row>
    <row r="10" spans="2:7" ht="47.25" x14ac:dyDescent="0.25">
      <c r="B10" s="295" t="s">
        <v>402</v>
      </c>
      <c r="C10" s="259" t="s">
        <v>403</v>
      </c>
      <c r="D10" s="260" t="s">
        <v>261</v>
      </c>
      <c r="E10" s="261">
        <v>236.13</v>
      </c>
      <c r="F10" s="262">
        <v>430660</v>
      </c>
      <c r="G10" s="263">
        <f>E10*F10</f>
        <v>101691745.8</v>
      </c>
    </row>
    <row r="11" spans="2:7" x14ac:dyDescent="0.25">
      <c r="B11" s="352" t="s">
        <v>32</v>
      </c>
      <c r="C11" s="353" t="s">
        <v>145</v>
      </c>
      <c r="D11" s="348"/>
      <c r="E11" s="349"/>
      <c r="F11" s="354"/>
      <c r="G11" s="351">
        <f>SUM(G12:G13)</f>
        <v>33607928.399999999</v>
      </c>
    </row>
    <row r="12" spans="2:7" ht="15.75" x14ac:dyDescent="0.25">
      <c r="B12" s="258" t="s">
        <v>259</v>
      </c>
      <c r="C12" s="259" t="s">
        <v>260</v>
      </c>
      <c r="D12" s="260" t="s">
        <v>261</v>
      </c>
      <c r="E12" s="261">
        <v>190.6</v>
      </c>
      <c r="F12" s="262">
        <v>173594</v>
      </c>
      <c r="G12" s="263">
        <f t="shared" ref="G12:G75" si="0">E12*F12</f>
        <v>33087016.399999999</v>
      </c>
    </row>
    <row r="13" spans="2:7" ht="15.75" x14ac:dyDescent="0.25">
      <c r="B13" s="258" t="s">
        <v>33</v>
      </c>
      <c r="C13" s="259" t="s">
        <v>262</v>
      </c>
      <c r="D13" s="260" t="s">
        <v>261</v>
      </c>
      <c r="E13" s="261">
        <v>8</v>
      </c>
      <c r="F13" s="262">
        <v>65114</v>
      </c>
      <c r="G13" s="263">
        <f t="shared" si="0"/>
        <v>520912</v>
      </c>
    </row>
    <row r="14" spans="2:7" x14ac:dyDescent="0.25">
      <c r="B14" s="355" t="s">
        <v>396</v>
      </c>
      <c r="C14" s="353" t="s">
        <v>397</v>
      </c>
      <c r="D14" s="348"/>
      <c r="E14" s="349"/>
      <c r="F14" s="354"/>
      <c r="G14" s="351">
        <f>SUM(G15)</f>
        <v>2523915.9</v>
      </c>
    </row>
    <row r="15" spans="2:7" ht="78.75" x14ac:dyDescent="0.25">
      <c r="B15" s="295" t="s">
        <v>404</v>
      </c>
      <c r="C15" s="259" t="s">
        <v>405</v>
      </c>
      <c r="D15" s="260" t="s">
        <v>221</v>
      </c>
      <c r="E15" s="261">
        <v>9.9</v>
      </c>
      <c r="F15" s="262">
        <v>254941</v>
      </c>
      <c r="G15" s="263">
        <f t="shared" si="0"/>
        <v>2523915.9</v>
      </c>
    </row>
    <row r="16" spans="2:7" x14ac:dyDescent="0.25">
      <c r="B16" s="352" t="s">
        <v>406</v>
      </c>
      <c r="C16" s="353" t="s">
        <v>407</v>
      </c>
      <c r="D16" s="348"/>
      <c r="E16" s="349"/>
      <c r="F16" s="354"/>
      <c r="G16" s="351">
        <f>SUM(G17:G18)</f>
        <v>14099489.6</v>
      </c>
    </row>
    <row r="17" spans="2:7" ht="30" x14ac:dyDescent="0.25">
      <c r="B17" s="344" t="s">
        <v>408</v>
      </c>
      <c r="C17" s="356" t="s">
        <v>409</v>
      </c>
      <c r="D17" s="260" t="s">
        <v>261</v>
      </c>
      <c r="E17" s="261">
        <v>26.4</v>
      </c>
      <c r="F17" s="262">
        <v>487064</v>
      </c>
      <c r="G17" s="263">
        <f t="shared" si="0"/>
        <v>12858489.6</v>
      </c>
    </row>
    <row r="18" spans="2:7" ht="45" x14ac:dyDescent="0.25">
      <c r="B18" s="266" t="s">
        <v>136</v>
      </c>
      <c r="C18" s="267" t="s">
        <v>410</v>
      </c>
      <c r="D18" s="260" t="s">
        <v>221</v>
      </c>
      <c r="E18" s="261">
        <v>7.3</v>
      </c>
      <c r="F18" s="357">
        <v>170000</v>
      </c>
      <c r="G18" s="263">
        <f t="shared" si="0"/>
        <v>1241000</v>
      </c>
    </row>
    <row r="19" spans="2:7" ht="15.75" x14ac:dyDescent="0.25">
      <c r="B19" s="355" t="s">
        <v>192</v>
      </c>
      <c r="C19" s="353" t="s">
        <v>193</v>
      </c>
      <c r="D19" s="358"/>
      <c r="E19" s="359"/>
      <c r="F19" s="350"/>
      <c r="G19" s="351">
        <f>SUM(G20)</f>
        <v>946728</v>
      </c>
    </row>
    <row r="20" spans="2:7" x14ac:dyDescent="0.25">
      <c r="B20" s="295" t="s">
        <v>411</v>
      </c>
      <c r="C20" s="314" t="s">
        <v>412</v>
      </c>
      <c r="D20" s="260" t="s">
        <v>221</v>
      </c>
      <c r="E20" s="261">
        <f>12*6</f>
        <v>72</v>
      </c>
      <c r="F20" s="262">
        <v>13149</v>
      </c>
      <c r="G20" s="263">
        <f>E20*F20</f>
        <v>946728</v>
      </c>
    </row>
    <row r="21" spans="2:7" x14ac:dyDescent="0.25">
      <c r="B21" s="352" t="s">
        <v>263</v>
      </c>
      <c r="C21" s="353" t="s">
        <v>264</v>
      </c>
      <c r="D21" s="348"/>
      <c r="E21" s="349"/>
      <c r="F21" s="354"/>
      <c r="G21" s="351">
        <f>SUM(G22:G26)</f>
        <v>24313510.14875</v>
      </c>
    </row>
    <row r="22" spans="2:7" ht="31.5" x14ac:dyDescent="0.25">
      <c r="B22" s="265" t="s">
        <v>265</v>
      </c>
      <c r="C22" s="259" t="s">
        <v>266</v>
      </c>
      <c r="D22" s="260" t="s">
        <v>267</v>
      </c>
      <c r="E22" s="261">
        <v>6</v>
      </c>
      <c r="F22" s="262">
        <v>3573303</v>
      </c>
      <c r="G22" s="263">
        <f t="shared" si="0"/>
        <v>21439818</v>
      </c>
    </row>
    <row r="23" spans="2:7" x14ac:dyDescent="0.25">
      <c r="B23" s="266" t="s">
        <v>96</v>
      </c>
      <c r="C23" s="267" t="s">
        <v>413</v>
      </c>
      <c r="D23" s="260" t="s">
        <v>267</v>
      </c>
      <c r="E23" s="261">
        <v>1</v>
      </c>
      <c r="F23" s="268">
        <v>982916.94750000001</v>
      </c>
      <c r="G23" s="263">
        <f t="shared" si="0"/>
        <v>982916.94750000001</v>
      </c>
    </row>
    <row r="24" spans="2:7" x14ac:dyDescent="0.25">
      <c r="B24" s="266" t="s">
        <v>414</v>
      </c>
      <c r="C24" s="269" t="s">
        <v>269</v>
      </c>
      <c r="D24" s="260" t="s">
        <v>267</v>
      </c>
      <c r="E24" s="261">
        <v>1</v>
      </c>
      <c r="F24" s="357">
        <v>150000</v>
      </c>
      <c r="G24" s="263">
        <f t="shared" si="0"/>
        <v>150000</v>
      </c>
    </row>
    <row r="25" spans="2:7" x14ac:dyDescent="0.25">
      <c r="B25" s="266" t="s">
        <v>415</v>
      </c>
      <c r="C25" s="269" t="s">
        <v>270</v>
      </c>
      <c r="D25" s="260" t="s">
        <v>267</v>
      </c>
      <c r="E25" s="261">
        <v>1</v>
      </c>
      <c r="F25" s="268">
        <v>226958.47375</v>
      </c>
      <c r="G25" s="263">
        <f t="shared" si="0"/>
        <v>226958.47375</v>
      </c>
    </row>
    <row r="26" spans="2:7" ht="30" x14ac:dyDescent="0.25">
      <c r="B26" s="266" t="s">
        <v>416</v>
      </c>
      <c r="C26" s="267" t="s">
        <v>417</v>
      </c>
      <c r="D26" s="260" t="s">
        <v>261</v>
      </c>
      <c r="E26" s="261">
        <v>21</v>
      </c>
      <c r="F26" s="268">
        <v>72086.510833333334</v>
      </c>
      <c r="G26" s="263">
        <f t="shared" si="0"/>
        <v>1513816.7275</v>
      </c>
    </row>
    <row r="27" spans="2:7" x14ac:dyDescent="0.25">
      <c r="B27" s="355" t="s">
        <v>272</v>
      </c>
      <c r="C27" s="353" t="s">
        <v>273</v>
      </c>
      <c r="D27" s="348"/>
      <c r="E27" s="349"/>
      <c r="F27" s="360"/>
      <c r="G27" s="351">
        <f>SUM(G28)</f>
        <v>25019570</v>
      </c>
    </row>
    <row r="28" spans="2:7" ht="15.75" x14ac:dyDescent="0.25">
      <c r="B28" s="273" t="s">
        <v>274</v>
      </c>
      <c r="C28" s="259" t="s">
        <v>275</v>
      </c>
      <c r="D28" s="260" t="s">
        <v>261</v>
      </c>
      <c r="E28" s="261">
        <v>18.399999999999999</v>
      </c>
      <c r="F28" s="262">
        <v>110063</v>
      </c>
      <c r="G28" s="263">
        <f>SUM(G29:G33)</f>
        <v>25019570</v>
      </c>
    </row>
    <row r="29" spans="2:7" ht="22.5" x14ac:dyDescent="0.25">
      <c r="B29" s="355" t="s">
        <v>141</v>
      </c>
      <c r="C29" s="361" t="s">
        <v>142</v>
      </c>
      <c r="D29" s="358"/>
      <c r="E29" s="359"/>
      <c r="F29" s="350"/>
      <c r="G29" s="351">
        <f>SUM(G30:G34)</f>
        <v>14224520</v>
      </c>
    </row>
    <row r="30" spans="2:7" ht="30" x14ac:dyDescent="0.25">
      <c r="B30" s="266" t="s">
        <v>276</v>
      </c>
      <c r="C30" s="274" t="s">
        <v>277</v>
      </c>
      <c r="D30" s="260" t="s">
        <v>267</v>
      </c>
      <c r="E30" s="261">
        <v>16</v>
      </c>
      <c r="F30" s="262">
        <v>206682</v>
      </c>
      <c r="G30" s="263">
        <f t="shared" si="0"/>
        <v>3306912</v>
      </c>
    </row>
    <row r="31" spans="2:7" ht="15.75" x14ac:dyDescent="0.25">
      <c r="B31" s="273" t="s">
        <v>278</v>
      </c>
      <c r="C31" s="259" t="s">
        <v>279</v>
      </c>
      <c r="D31" s="260" t="s">
        <v>267</v>
      </c>
      <c r="E31" s="261">
        <v>20</v>
      </c>
      <c r="F31" s="262">
        <v>263691</v>
      </c>
      <c r="G31" s="263">
        <f t="shared" si="0"/>
        <v>5273820</v>
      </c>
    </row>
    <row r="32" spans="2:7" ht="30" x14ac:dyDescent="0.25">
      <c r="B32" s="266" t="s">
        <v>280</v>
      </c>
      <c r="C32" s="274" t="s">
        <v>281</v>
      </c>
      <c r="D32" s="260" t="s">
        <v>267</v>
      </c>
      <c r="E32" s="261">
        <v>4</v>
      </c>
      <c r="F32" s="262">
        <v>305244</v>
      </c>
      <c r="G32" s="263">
        <f t="shared" si="0"/>
        <v>1220976</v>
      </c>
    </row>
    <row r="33" spans="2:7" ht="15.75" x14ac:dyDescent="0.25">
      <c r="B33" s="295" t="s">
        <v>418</v>
      </c>
      <c r="C33" s="362" t="s">
        <v>419</v>
      </c>
      <c r="D33" s="260" t="s">
        <v>267</v>
      </c>
      <c r="E33" s="261">
        <v>2</v>
      </c>
      <c r="F33" s="262">
        <v>496671</v>
      </c>
      <c r="G33" s="263">
        <f t="shared" si="0"/>
        <v>993342</v>
      </c>
    </row>
    <row r="34" spans="2:7" ht="31.5" x14ac:dyDescent="0.25">
      <c r="B34" s="363" t="s">
        <v>282</v>
      </c>
      <c r="C34" s="364" t="s">
        <v>420</v>
      </c>
      <c r="D34" s="260" t="s">
        <v>267</v>
      </c>
      <c r="E34" s="261">
        <v>11</v>
      </c>
      <c r="F34" s="262">
        <v>311770</v>
      </c>
      <c r="G34" s="263">
        <f t="shared" si="0"/>
        <v>3429470</v>
      </c>
    </row>
    <row r="35" spans="2:7" x14ac:dyDescent="0.25">
      <c r="B35" s="346" t="s">
        <v>34</v>
      </c>
      <c r="C35" s="347" t="s">
        <v>79</v>
      </c>
      <c r="D35" s="348"/>
      <c r="E35" s="349"/>
      <c r="F35" s="354"/>
      <c r="G35" s="351">
        <f>SUM(G36:G37)</f>
        <v>5437331.5</v>
      </c>
    </row>
    <row r="36" spans="2:7" x14ac:dyDescent="0.25">
      <c r="B36" s="266" t="s">
        <v>284</v>
      </c>
      <c r="C36" s="274" t="s">
        <v>285</v>
      </c>
      <c r="D36" s="260" t="s">
        <v>267</v>
      </c>
      <c r="E36" s="261">
        <v>36</v>
      </c>
      <c r="F36" s="262">
        <v>76494</v>
      </c>
      <c r="G36" s="263">
        <f t="shared" si="0"/>
        <v>2753784</v>
      </c>
    </row>
    <row r="37" spans="2:7" x14ac:dyDescent="0.25">
      <c r="B37" s="266" t="s">
        <v>377</v>
      </c>
      <c r="C37" s="274" t="s">
        <v>421</v>
      </c>
      <c r="D37" s="260" t="s">
        <v>261</v>
      </c>
      <c r="E37" s="261">
        <v>50</v>
      </c>
      <c r="F37" s="357">
        <v>53670.95</v>
      </c>
      <c r="G37" s="263">
        <f t="shared" si="0"/>
        <v>2683547.5</v>
      </c>
    </row>
    <row r="38" spans="2:7" ht="15.75" x14ac:dyDescent="0.25">
      <c r="B38" s="365">
        <v>15.1</v>
      </c>
      <c r="C38" s="366" t="s">
        <v>287</v>
      </c>
      <c r="D38" s="358"/>
      <c r="E38" s="359"/>
      <c r="F38" s="350"/>
      <c r="G38" s="351">
        <f>SUM(G39:G41)</f>
        <v>30981116</v>
      </c>
    </row>
    <row r="39" spans="2:7" ht="60" x14ac:dyDescent="0.25">
      <c r="B39" s="266" t="s">
        <v>288</v>
      </c>
      <c r="C39" s="267" t="s">
        <v>289</v>
      </c>
      <c r="D39" s="260" t="s">
        <v>267</v>
      </c>
      <c r="E39" s="261">
        <v>191</v>
      </c>
      <c r="F39" s="262">
        <v>68266</v>
      </c>
      <c r="G39" s="263">
        <f t="shared" si="0"/>
        <v>13038806</v>
      </c>
    </row>
    <row r="40" spans="2:7" ht="29.25" customHeight="1" x14ac:dyDescent="0.25">
      <c r="B40" s="266" t="s">
        <v>290</v>
      </c>
      <c r="C40" s="274" t="s">
        <v>291</v>
      </c>
      <c r="D40" s="260" t="s">
        <v>267</v>
      </c>
      <c r="E40" s="261">
        <v>51</v>
      </c>
      <c r="F40" s="262">
        <v>214520</v>
      </c>
      <c r="G40" s="263">
        <f t="shared" si="0"/>
        <v>10940520</v>
      </c>
    </row>
    <row r="41" spans="2:7" ht="45" x14ac:dyDescent="0.25">
      <c r="B41" s="266" t="s">
        <v>292</v>
      </c>
      <c r="C41" s="274" t="s">
        <v>293</v>
      </c>
      <c r="D41" s="260" t="s">
        <v>267</v>
      </c>
      <c r="E41" s="261">
        <v>51</v>
      </c>
      <c r="F41" s="262">
        <v>137290</v>
      </c>
      <c r="G41" s="263">
        <f t="shared" si="0"/>
        <v>7001790</v>
      </c>
    </row>
    <row r="42" spans="2:7" x14ac:dyDescent="0.25">
      <c r="B42" s="367" t="s">
        <v>25</v>
      </c>
      <c r="C42" s="368" t="s">
        <v>101</v>
      </c>
      <c r="D42" s="348"/>
      <c r="E42" s="349"/>
      <c r="F42" s="354"/>
      <c r="G42" s="351">
        <f>SUM(G43:G45)</f>
        <v>14947444</v>
      </c>
    </row>
    <row r="43" spans="2:7" ht="30" x14ac:dyDescent="0.25">
      <c r="B43" s="266" t="s">
        <v>27</v>
      </c>
      <c r="C43" s="274" t="s">
        <v>294</v>
      </c>
      <c r="D43" s="260" t="s">
        <v>267</v>
      </c>
      <c r="E43" s="261">
        <v>24</v>
      </c>
      <c r="F43" s="262">
        <v>98565</v>
      </c>
      <c r="G43" s="263">
        <f t="shared" si="0"/>
        <v>2365560</v>
      </c>
    </row>
    <row r="44" spans="2:7" x14ac:dyDescent="0.25">
      <c r="B44" s="266" t="s">
        <v>295</v>
      </c>
      <c r="C44" s="269" t="s">
        <v>296</v>
      </c>
      <c r="D44" s="260" t="s">
        <v>267</v>
      </c>
      <c r="E44" s="261">
        <v>96</v>
      </c>
      <c r="F44" s="262">
        <v>92387</v>
      </c>
      <c r="G44" s="263">
        <f t="shared" si="0"/>
        <v>8869152</v>
      </c>
    </row>
    <row r="45" spans="2:7" x14ac:dyDescent="0.25">
      <c r="B45" s="266" t="s">
        <v>297</v>
      </c>
      <c r="C45" s="269" t="s">
        <v>298</v>
      </c>
      <c r="D45" s="260" t="s">
        <v>267</v>
      </c>
      <c r="E45" s="261">
        <v>71</v>
      </c>
      <c r="F45" s="262">
        <v>52292</v>
      </c>
      <c r="G45" s="263">
        <f t="shared" si="0"/>
        <v>3712732</v>
      </c>
    </row>
    <row r="46" spans="2:7" ht="15.75" x14ac:dyDescent="0.25">
      <c r="B46" s="369">
        <v>15.1</v>
      </c>
      <c r="C46" s="370" t="s">
        <v>287</v>
      </c>
      <c r="D46" s="348"/>
      <c r="E46" s="349"/>
      <c r="F46" s="354"/>
      <c r="G46" s="351">
        <f>SUM(G47:G50)</f>
        <v>34297617.528333336</v>
      </c>
    </row>
    <row r="47" spans="2:7" ht="60" x14ac:dyDescent="0.25">
      <c r="B47" s="266" t="s">
        <v>288</v>
      </c>
      <c r="C47" s="371" t="s">
        <v>289</v>
      </c>
      <c r="D47" s="260" t="s">
        <v>267</v>
      </c>
      <c r="E47" s="261">
        <v>190</v>
      </c>
      <c r="F47" s="282">
        <v>68266</v>
      </c>
      <c r="G47" s="263">
        <f t="shared" si="0"/>
        <v>12970540</v>
      </c>
    </row>
    <row r="48" spans="2:7" ht="60" x14ac:dyDescent="0.25">
      <c r="B48" s="266" t="s">
        <v>290</v>
      </c>
      <c r="C48" s="372" t="s">
        <v>291</v>
      </c>
      <c r="D48" s="260" t="s">
        <v>267</v>
      </c>
      <c r="E48" s="261">
        <v>51</v>
      </c>
      <c r="F48" s="283">
        <v>214520</v>
      </c>
      <c r="G48" s="263">
        <f t="shared" si="0"/>
        <v>10940520</v>
      </c>
    </row>
    <row r="49" spans="2:7" ht="45" x14ac:dyDescent="0.25">
      <c r="B49" s="266" t="s">
        <v>292</v>
      </c>
      <c r="C49" s="372" t="s">
        <v>293</v>
      </c>
      <c r="D49" s="260" t="s">
        <v>267</v>
      </c>
      <c r="E49" s="261">
        <v>51</v>
      </c>
      <c r="F49" s="283">
        <v>137290</v>
      </c>
      <c r="G49" s="263">
        <f t="shared" si="0"/>
        <v>7001790</v>
      </c>
    </row>
    <row r="50" spans="2:7" x14ac:dyDescent="0.25">
      <c r="B50" s="266" t="s">
        <v>387</v>
      </c>
      <c r="C50" s="269" t="s">
        <v>422</v>
      </c>
      <c r="D50" s="260" t="s">
        <v>267</v>
      </c>
      <c r="E50" s="261">
        <v>29</v>
      </c>
      <c r="F50" s="268">
        <v>116716.12166666667</v>
      </c>
      <c r="G50" s="263">
        <f t="shared" si="0"/>
        <v>3384767.5283333333</v>
      </c>
    </row>
    <row r="51" spans="2:7" x14ac:dyDescent="0.25">
      <c r="B51" s="355" t="s">
        <v>234</v>
      </c>
      <c r="C51" s="373" t="s">
        <v>235</v>
      </c>
      <c r="D51" s="348"/>
      <c r="E51" s="374"/>
      <c r="F51" s="350"/>
      <c r="G51" s="351">
        <f>SUM(G52:G59)</f>
        <v>5320119</v>
      </c>
    </row>
    <row r="52" spans="2:7" ht="47.25" x14ac:dyDescent="0.25">
      <c r="B52" s="273" t="s">
        <v>299</v>
      </c>
      <c r="C52" s="290" t="s">
        <v>300</v>
      </c>
      <c r="D52" s="260" t="s">
        <v>267</v>
      </c>
      <c r="E52" s="261">
        <v>2</v>
      </c>
      <c r="F52" s="291">
        <v>352277</v>
      </c>
      <c r="G52" s="263">
        <f t="shared" si="0"/>
        <v>704554</v>
      </c>
    </row>
    <row r="53" spans="2:7" ht="47.25" x14ac:dyDescent="0.25">
      <c r="B53" s="273" t="s">
        <v>301</v>
      </c>
      <c r="C53" s="290" t="s">
        <v>302</v>
      </c>
      <c r="D53" s="260" t="s">
        <v>267</v>
      </c>
      <c r="E53" s="261">
        <v>1</v>
      </c>
      <c r="F53" s="291">
        <v>442947</v>
      </c>
      <c r="G53" s="263">
        <f t="shared" si="0"/>
        <v>442947</v>
      </c>
    </row>
    <row r="54" spans="2:7" ht="47.25" x14ac:dyDescent="0.25">
      <c r="B54" s="273" t="s">
        <v>303</v>
      </c>
      <c r="C54" s="290" t="s">
        <v>304</v>
      </c>
      <c r="D54" s="260" t="s">
        <v>267</v>
      </c>
      <c r="E54" s="261">
        <v>1</v>
      </c>
      <c r="F54" s="291">
        <v>513818</v>
      </c>
      <c r="G54" s="263">
        <f t="shared" si="0"/>
        <v>513818</v>
      </c>
    </row>
    <row r="55" spans="2:7" ht="15.75" x14ac:dyDescent="0.25">
      <c r="B55" s="273" t="s">
        <v>26</v>
      </c>
      <c r="C55" s="290" t="s">
        <v>305</v>
      </c>
      <c r="D55" s="260" t="s">
        <v>267</v>
      </c>
      <c r="E55" s="261">
        <v>13</v>
      </c>
      <c r="F55" s="287">
        <v>88707</v>
      </c>
      <c r="G55" s="263">
        <f t="shared" si="0"/>
        <v>1153191</v>
      </c>
    </row>
    <row r="56" spans="2:7" ht="15.75" x14ac:dyDescent="0.25">
      <c r="B56" s="273" t="s">
        <v>306</v>
      </c>
      <c r="C56" s="290" t="s">
        <v>307</v>
      </c>
      <c r="D56" s="260" t="s">
        <v>267</v>
      </c>
      <c r="E56" s="261">
        <v>12</v>
      </c>
      <c r="F56" s="287">
        <v>101125</v>
      </c>
      <c r="G56" s="263">
        <f t="shared" si="0"/>
        <v>1213500</v>
      </c>
    </row>
    <row r="57" spans="2:7" ht="15.75" x14ac:dyDescent="0.25">
      <c r="B57" s="273" t="s">
        <v>308</v>
      </c>
      <c r="C57" s="290" t="s">
        <v>309</v>
      </c>
      <c r="D57" s="260" t="s">
        <v>267</v>
      </c>
      <c r="E57" s="261">
        <v>3</v>
      </c>
      <c r="F57" s="287">
        <v>114243</v>
      </c>
      <c r="G57" s="263">
        <f t="shared" si="0"/>
        <v>342729</v>
      </c>
    </row>
    <row r="58" spans="2:7" ht="15.75" x14ac:dyDescent="0.25">
      <c r="B58" s="273" t="s">
        <v>310</v>
      </c>
      <c r="C58" s="290" t="s">
        <v>311</v>
      </c>
      <c r="D58" s="260" t="s">
        <v>267</v>
      </c>
      <c r="E58" s="261">
        <v>2</v>
      </c>
      <c r="F58" s="287">
        <v>87678</v>
      </c>
      <c r="G58" s="263">
        <f t="shared" si="0"/>
        <v>175356</v>
      </c>
    </row>
    <row r="59" spans="2:7" x14ac:dyDescent="0.25">
      <c r="B59" s="266" t="s">
        <v>389</v>
      </c>
      <c r="C59" s="269" t="s">
        <v>312</v>
      </c>
      <c r="D59" s="260" t="s">
        <v>267</v>
      </c>
      <c r="E59" s="375">
        <v>8</v>
      </c>
      <c r="F59" s="305">
        <v>96753</v>
      </c>
      <c r="G59" s="263">
        <f t="shared" si="0"/>
        <v>774024</v>
      </c>
    </row>
    <row r="60" spans="2:7" ht="27.75" customHeight="1" x14ac:dyDescent="0.25">
      <c r="B60" s="355" t="s">
        <v>313</v>
      </c>
      <c r="C60" s="373" t="s">
        <v>314</v>
      </c>
      <c r="D60" s="376"/>
      <c r="E60" s="377"/>
      <c r="F60" s="350"/>
      <c r="G60" s="351">
        <f>SUM(G61:G66)</f>
        <v>24074715</v>
      </c>
    </row>
    <row r="61" spans="2:7" ht="15.75" x14ac:dyDescent="0.25">
      <c r="B61" s="295" t="s">
        <v>315</v>
      </c>
      <c r="C61" s="290" t="s">
        <v>316</v>
      </c>
      <c r="D61" s="297" t="s">
        <v>221</v>
      </c>
      <c r="E61" s="297">
        <v>250</v>
      </c>
      <c r="F61" s="262">
        <v>34416</v>
      </c>
      <c r="G61" s="263">
        <f t="shared" si="0"/>
        <v>8604000</v>
      </c>
    </row>
    <row r="62" spans="2:7" ht="15.75" x14ac:dyDescent="0.25">
      <c r="B62" s="295" t="s">
        <v>317</v>
      </c>
      <c r="C62" s="290" t="s">
        <v>318</v>
      </c>
      <c r="D62" s="297" t="s">
        <v>221</v>
      </c>
      <c r="E62" s="297">
        <v>100</v>
      </c>
      <c r="F62" s="262">
        <v>41695</v>
      </c>
      <c r="G62" s="263">
        <f t="shared" si="0"/>
        <v>4169500</v>
      </c>
    </row>
    <row r="63" spans="2:7" ht="15.75" x14ac:dyDescent="0.25">
      <c r="B63" s="295" t="s">
        <v>319</v>
      </c>
      <c r="C63" s="290" t="s">
        <v>320</v>
      </c>
      <c r="D63" s="297" t="s">
        <v>221</v>
      </c>
      <c r="E63" s="297">
        <v>120</v>
      </c>
      <c r="F63" s="262">
        <v>52743</v>
      </c>
      <c r="G63" s="263">
        <f t="shared" si="0"/>
        <v>6329160</v>
      </c>
    </row>
    <row r="64" spans="2:7" ht="15.75" x14ac:dyDescent="0.25">
      <c r="B64" s="295" t="s">
        <v>321</v>
      </c>
      <c r="C64" s="290" t="s">
        <v>322</v>
      </c>
      <c r="D64" s="172" t="s">
        <v>323</v>
      </c>
      <c r="E64" s="297">
        <v>70</v>
      </c>
      <c r="F64" s="291">
        <v>19566</v>
      </c>
      <c r="G64" s="263">
        <f t="shared" si="0"/>
        <v>1369620</v>
      </c>
    </row>
    <row r="65" spans="2:7" ht="15.75" x14ac:dyDescent="0.25">
      <c r="B65" s="295" t="s">
        <v>324</v>
      </c>
      <c r="C65" s="290" t="s">
        <v>325</v>
      </c>
      <c r="D65" s="172" t="s">
        <v>323</v>
      </c>
      <c r="E65" s="297">
        <v>55</v>
      </c>
      <c r="F65" s="291">
        <v>26825</v>
      </c>
      <c r="G65" s="263">
        <f t="shared" si="0"/>
        <v>1475375</v>
      </c>
    </row>
    <row r="66" spans="2:7" ht="15.75" x14ac:dyDescent="0.25">
      <c r="B66" s="295" t="s">
        <v>326</v>
      </c>
      <c r="C66" s="290" t="s">
        <v>327</v>
      </c>
      <c r="D66" s="172" t="s">
        <v>323</v>
      </c>
      <c r="E66" s="297">
        <v>60</v>
      </c>
      <c r="F66" s="378">
        <v>35451</v>
      </c>
      <c r="G66" s="263">
        <f t="shared" si="0"/>
        <v>2127060</v>
      </c>
    </row>
    <row r="67" spans="2:7" ht="15.75" x14ac:dyDescent="0.25">
      <c r="B67" s="355" t="s">
        <v>328</v>
      </c>
      <c r="C67" s="373" t="s">
        <v>329</v>
      </c>
      <c r="D67" s="379"/>
      <c r="E67" s="380"/>
      <c r="F67" s="381"/>
      <c r="G67" s="351">
        <f>SUM(G68:G73)</f>
        <v>21067141</v>
      </c>
    </row>
    <row r="68" spans="2:7" ht="15.75" x14ac:dyDescent="0.25">
      <c r="B68" s="295" t="s">
        <v>330</v>
      </c>
      <c r="C68" s="382" t="s">
        <v>331</v>
      </c>
      <c r="D68" s="172" t="s">
        <v>323</v>
      </c>
      <c r="E68" s="297">
        <v>15</v>
      </c>
      <c r="F68" s="291">
        <v>71222</v>
      </c>
      <c r="G68" s="263">
        <f t="shared" si="0"/>
        <v>1068330</v>
      </c>
    </row>
    <row r="69" spans="2:7" ht="15.75" x14ac:dyDescent="0.25">
      <c r="B69" s="295" t="s">
        <v>332</v>
      </c>
      <c r="C69" s="382" t="s">
        <v>333</v>
      </c>
      <c r="D69" s="172" t="s">
        <v>323</v>
      </c>
      <c r="E69" s="297">
        <v>22</v>
      </c>
      <c r="F69" s="291">
        <v>78055</v>
      </c>
      <c r="G69" s="263">
        <f t="shared" si="0"/>
        <v>1717210</v>
      </c>
    </row>
    <row r="70" spans="2:7" ht="15.75" x14ac:dyDescent="0.25">
      <c r="B70" s="295" t="s">
        <v>334</v>
      </c>
      <c r="C70" s="382" t="s">
        <v>335</v>
      </c>
      <c r="D70" s="172" t="s">
        <v>323</v>
      </c>
      <c r="E70" s="297">
        <v>2</v>
      </c>
      <c r="F70" s="291">
        <v>1253814</v>
      </c>
      <c r="G70" s="263">
        <f t="shared" si="0"/>
        <v>2507628</v>
      </c>
    </row>
    <row r="71" spans="2:7" ht="15.75" x14ac:dyDescent="0.25">
      <c r="B71" s="295" t="s">
        <v>336</v>
      </c>
      <c r="C71" s="382" t="s">
        <v>337</v>
      </c>
      <c r="D71" s="172" t="s">
        <v>323</v>
      </c>
      <c r="E71" s="297">
        <v>4</v>
      </c>
      <c r="F71" s="291">
        <v>2313814</v>
      </c>
      <c r="G71" s="263">
        <f t="shared" si="0"/>
        <v>9255256</v>
      </c>
    </row>
    <row r="72" spans="2:7" ht="15.75" x14ac:dyDescent="0.25">
      <c r="B72" s="295" t="s">
        <v>338</v>
      </c>
      <c r="C72" s="382" t="s">
        <v>339</v>
      </c>
      <c r="D72" s="172" t="s">
        <v>323</v>
      </c>
      <c r="E72" s="297">
        <v>1</v>
      </c>
      <c r="F72" s="291">
        <v>1007610</v>
      </c>
      <c r="G72" s="263">
        <f t="shared" si="0"/>
        <v>1007610</v>
      </c>
    </row>
    <row r="73" spans="2:7" ht="15.75" x14ac:dyDescent="0.25">
      <c r="B73" s="295" t="s">
        <v>340</v>
      </c>
      <c r="C73" s="382" t="s">
        <v>341</v>
      </c>
      <c r="D73" s="172" t="s">
        <v>323</v>
      </c>
      <c r="E73" s="297">
        <v>1</v>
      </c>
      <c r="F73" s="291">
        <v>5511107</v>
      </c>
      <c r="G73" s="263">
        <f t="shared" si="0"/>
        <v>5511107</v>
      </c>
    </row>
    <row r="74" spans="2:7" x14ac:dyDescent="0.25">
      <c r="B74" s="355" t="s">
        <v>342</v>
      </c>
      <c r="C74" s="373" t="s">
        <v>343</v>
      </c>
      <c r="D74" s="376"/>
      <c r="E74" s="383"/>
      <c r="F74" s="350"/>
      <c r="G74" s="351">
        <f>SUM(G75:G81)</f>
        <v>44675120</v>
      </c>
    </row>
    <row r="75" spans="2:7" ht="63" x14ac:dyDescent="0.25">
      <c r="B75" s="295" t="s">
        <v>344</v>
      </c>
      <c r="C75" s="290" t="s">
        <v>345</v>
      </c>
      <c r="D75" s="303" t="s">
        <v>323</v>
      </c>
      <c r="E75" s="297">
        <v>6</v>
      </c>
      <c r="F75" s="291">
        <v>159300</v>
      </c>
      <c r="G75" s="263">
        <f t="shared" si="0"/>
        <v>955800</v>
      </c>
    </row>
    <row r="76" spans="2:7" ht="63" x14ac:dyDescent="0.25">
      <c r="B76" s="295" t="s">
        <v>346</v>
      </c>
      <c r="C76" s="290" t="s">
        <v>347</v>
      </c>
      <c r="D76" s="303" t="s">
        <v>323</v>
      </c>
      <c r="E76" s="297">
        <v>7</v>
      </c>
      <c r="F76" s="291">
        <v>177691</v>
      </c>
      <c r="G76" s="263">
        <f t="shared" ref="G76:G117" si="1">E76*F76</f>
        <v>1243837</v>
      </c>
    </row>
    <row r="77" spans="2:7" ht="15.75" x14ac:dyDescent="0.25">
      <c r="B77" s="295" t="s">
        <v>348</v>
      </c>
      <c r="C77" s="290" t="s">
        <v>349</v>
      </c>
      <c r="D77" s="303" t="s">
        <v>323</v>
      </c>
      <c r="E77" s="297">
        <v>4</v>
      </c>
      <c r="F77" s="291">
        <v>331166</v>
      </c>
      <c r="G77" s="263">
        <f t="shared" si="1"/>
        <v>1324664</v>
      </c>
    </row>
    <row r="78" spans="2:7" ht="31.5" x14ac:dyDescent="0.25">
      <c r="B78" s="295" t="s">
        <v>350</v>
      </c>
      <c r="C78" s="290" t="s">
        <v>351</v>
      </c>
      <c r="D78" s="304" t="s">
        <v>221</v>
      </c>
      <c r="E78" s="297">
        <v>1250</v>
      </c>
      <c r="F78" s="291">
        <v>19889</v>
      </c>
      <c r="G78" s="263">
        <f t="shared" si="1"/>
        <v>24861250</v>
      </c>
    </row>
    <row r="79" spans="2:7" ht="31.5" x14ac:dyDescent="0.25">
      <c r="B79" s="295" t="s">
        <v>352</v>
      </c>
      <c r="C79" s="290" t="s">
        <v>353</v>
      </c>
      <c r="D79" s="304" t="s">
        <v>221</v>
      </c>
      <c r="E79" s="297">
        <v>670</v>
      </c>
      <c r="F79" s="305">
        <v>23742</v>
      </c>
      <c r="G79" s="263">
        <f t="shared" si="1"/>
        <v>15907140</v>
      </c>
    </row>
    <row r="80" spans="2:7" ht="31.5" x14ac:dyDescent="0.25">
      <c r="B80" s="295" t="s">
        <v>354</v>
      </c>
      <c r="C80" s="290" t="s">
        <v>355</v>
      </c>
      <c r="D80" s="303" t="s">
        <v>323</v>
      </c>
      <c r="E80" s="297">
        <v>4</v>
      </c>
      <c r="F80" s="305">
        <v>42322</v>
      </c>
      <c r="G80" s="263">
        <f t="shared" si="1"/>
        <v>169288</v>
      </c>
    </row>
    <row r="81" spans="2:7" ht="15.75" x14ac:dyDescent="0.25">
      <c r="B81" s="295" t="s">
        <v>356</v>
      </c>
      <c r="C81" s="290" t="s">
        <v>357</v>
      </c>
      <c r="D81" s="306" t="s">
        <v>323</v>
      </c>
      <c r="E81" s="297">
        <v>3</v>
      </c>
      <c r="F81" s="305">
        <v>71047</v>
      </c>
      <c r="G81" s="263">
        <f t="shared" si="1"/>
        <v>213141</v>
      </c>
    </row>
    <row r="82" spans="2:7" x14ac:dyDescent="0.25">
      <c r="B82" s="355" t="s">
        <v>358</v>
      </c>
      <c r="C82" s="373" t="s">
        <v>359</v>
      </c>
      <c r="D82" s="384"/>
      <c r="E82" s="380"/>
      <c r="F82" s="354"/>
      <c r="G82" s="351">
        <f>SUM(G83:G91)</f>
        <v>122502446</v>
      </c>
    </row>
    <row r="83" spans="2:7" ht="15.75" x14ac:dyDescent="0.25">
      <c r="B83" s="295" t="s">
        <v>360</v>
      </c>
      <c r="C83" s="290" t="s">
        <v>361</v>
      </c>
      <c r="D83" s="310" t="s">
        <v>44</v>
      </c>
      <c r="E83" s="297">
        <v>900</v>
      </c>
      <c r="F83" s="311">
        <v>4565</v>
      </c>
      <c r="G83" s="263">
        <f t="shared" si="1"/>
        <v>4108500</v>
      </c>
    </row>
    <row r="84" spans="2:7" ht="15.75" x14ac:dyDescent="0.25">
      <c r="B84" s="295" t="s">
        <v>362</v>
      </c>
      <c r="C84" s="290" t="s">
        <v>363</v>
      </c>
      <c r="D84" s="172" t="s">
        <v>2</v>
      </c>
      <c r="E84" s="297">
        <v>12</v>
      </c>
      <c r="F84" s="311">
        <v>16502</v>
      </c>
      <c r="G84" s="263">
        <f t="shared" si="1"/>
        <v>198024</v>
      </c>
    </row>
    <row r="85" spans="2:7" ht="15.75" x14ac:dyDescent="0.25">
      <c r="B85" s="295" t="s">
        <v>364</v>
      </c>
      <c r="C85" s="290" t="s">
        <v>365</v>
      </c>
      <c r="D85" s="172" t="s">
        <v>2</v>
      </c>
      <c r="E85" s="297">
        <v>8</v>
      </c>
      <c r="F85" s="311">
        <v>26158</v>
      </c>
      <c r="G85" s="263">
        <f t="shared" si="1"/>
        <v>209264</v>
      </c>
    </row>
    <row r="86" spans="2:7" ht="15.75" x14ac:dyDescent="0.25">
      <c r="B86" s="295" t="s">
        <v>366</v>
      </c>
      <c r="C86" s="290" t="s">
        <v>367</v>
      </c>
      <c r="D86" s="172" t="s">
        <v>2</v>
      </c>
      <c r="E86" s="297">
        <v>25</v>
      </c>
      <c r="F86" s="311">
        <v>457846</v>
      </c>
      <c r="G86" s="263">
        <f t="shared" si="1"/>
        <v>11446150</v>
      </c>
    </row>
    <row r="87" spans="2:7" ht="15.75" x14ac:dyDescent="0.25">
      <c r="B87" s="295" t="s">
        <v>368</v>
      </c>
      <c r="C87" s="290" t="s">
        <v>369</v>
      </c>
      <c r="D87" s="172" t="s">
        <v>2</v>
      </c>
      <c r="E87" s="297">
        <v>50</v>
      </c>
      <c r="F87" s="311">
        <v>83560</v>
      </c>
      <c r="G87" s="263">
        <f t="shared" si="1"/>
        <v>4178000</v>
      </c>
    </row>
    <row r="88" spans="2:7" ht="15.75" x14ac:dyDescent="0.25">
      <c r="B88" s="295" t="s">
        <v>370</v>
      </c>
      <c r="C88" s="290" t="s">
        <v>371</v>
      </c>
      <c r="D88" s="172" t="s">
        <v>2</v>
      </c>
      <c r="E88" s="297">
        <v>71</v>
      </c>
      <c r="F88" s="311">
        <v>100326</v>
      </c>
      <c r="G88" s="263">
        <f t="shared" si="1"/>
        <v>7123146</v>
      </c>
    </row>
    <row r="89" spans="2:7" ht="15.75" x14ac:dyDescent="0.25">
      <c r="B89" s="295" t="s">
        <v>372</v>
      </c>
      <c r="C89" s="290" t="s">
        <v>373</v>
      </c>
      <c r="D89" s="172" t="s">
        <v>2</v>
      </c>
      <c r="E89" s="297">
        <v>3</v>
      </c>
      <c r="F89" s="311">
        <v>630499</v>
      </c>
      <c r="G89" s="263">
        <f t="shared" si="1"/>
        <v>1891497</v>
      </c>
    </row>
    <row r="90" spans="2:7" ht="15.75" x14ac:dyDescent="0.25">
      <c r="B90" s="295" t="s">
        <v>374</v>
      </c>
      <c r="C90" s="290" t="s">
        <v>375</v>
      </c>
      <c r="D90" s="172" t="s">
        <v>2</v>
      </c>
      <c r="E90" s="297">
        <v>1</v>
      </c>
      <c r="F90" s="311">
        <v>1087865</v>
      </c>
      <c r="G90" s="263">
        <f t="shared" si="1"/>
        <v>1087865</v>
      </c>
    </row>
    <row r="91" spans="2:7" x14ac:dyDescent="0.25">
      <c r="B91" s="266" t="s">
        <v>423</v>
      </c>
      <c r="C91" s="269" t="s">
        <v>424</v>
      </c>
      <c r="D91" s="260" t="s">
        <v>267</v>
      </c>
      <c r="E91" s="375">
        <v>1</v>
      </c>
      <c r="F91" s="262">
        <v>92260000</v>
      </c>
      <c r="G91" s="263">
        <f t="shared" si="1"/>
        <v>92260000</v>
      </c>
    </row>
    <row r="92" spans="2:7" x14ac:dyDescent="0.25">
      <c r="B92" s="355" t="s">
        <v>425</v>
      </c>
      <c r="C92" s="353" t="s">
        <v>426</v>
      </c>
      <c r="D92" s="348"/>
      <c r="E92" s="374"/>
      <c r="F92" s="354"/>
      <c r="G92" s="351">
        <f>SUM(G93)</f>
        <v>1637550</v>
      </c>
    </row>
    <row r="93" spans="2:7" x14ac:dyDescent="0.25">
      <c r="B93" s="266" t="s">
        <v>427</v>
      </c>
      <c r="C93" s="313" t="s">
        <v>428</v>
      </c>
      <c r="D93" s="260" t="s">
        <v>261</v>
      </c>
      <c r="E93" s="375">
        <v>90</v>
      </c>
      <c r="F93" s="262">
        <v>18195</v>
      </c>
      <c r="G93" s="263">
        <f t="shared" si="1"/>
        <v>1637550</v>
      </c>
    </row>
    <row r="94" spans="2:7" x14ac:dyDescent="0.25">
      <c r="B94" s="385"/>
      <c r="C94" s="386" t="s">
        <v>376</v>
      </c>
      <c r="D94" s="348"/>
      <c r="E94" s="374"/>
      <c r="F94" s="350"/>
      <c r="G94" s="351"/>
    </row>
    <row r="95" spans="2:7" x14ac:dyDescent="0.25">
      <c r="B95" s="355" t="s">
        <v>272</v>
      </c>
      <c r="C95" s="353" t="s">
        <v>273</v>
      </c>
      <c r="D95" s="348"/>
      <c r="E95" s="374"/>
      <c r="F95" s="350"/>
      <c r="G95" s="351">
        <f>SUM(G96)</f>
        <v>351299.2</v>
      </c>
    </row>
    <row r="96" spans="2:7" ht="15.75" x14ac:dyDescent="0.25">
      <c r="B96" s="295" t="s">
        <v>429</v>
      </c>
      <c r="C96" s="259" t="s">
        <v>430</v>
      </c>
      <c r="D96" s="260" t="s">
        <v>261</v>
      </c>
      <c r="E96" s="375">
        <v>3.2</v>
      </c>
      <c r="F96" s="262">
        <v>109781</v>
      </c>
      <c r="G96" s="263">
        <f t="shared" si="1"/>
        <v>351299.2</v>
      </c>
    </row>
    <row r="97" spans="2:7" x14ac:dyDescent="0.25">
      <c r="B97" s="355" t="s">
        <v>431</v>
      </c>
      <c r="C97" s="353" t="s">
        <v>432</v>
      </c>
      <c r="D97" s="348"/>
      <c r="E97" s="374"/>
      <c r="F97" s="354"/>
      <c r="G97" s="351">
        <f>SUM(G98)</f>
        <v>1390770</v>
      </c>
    </row>
    <row r="98" spans="2:7" ht="31.5" x14ac:dyDescent="0.25">
      <c r="B98" s="295" t="s">
        <v>433</v>
      </c>
      <c r="C98" s="290" t="s">
        <v>434</v>
      </c>
      <c r="D98" s="260" t="s">
        <v>221</v>
      </c>
      <c r="E98" s="375">
        <v>54</v>
      </c>
      <c r="F98" s="262">
        <v>25755</v>
      </c>
      <c r="G98" s="263">
        <f t="shared" si="1"/>
        <v>1390770</v>
      </c>
    </row>
    <row r="99" spans="2:7" x14ac:dyDescent="0.25">
      <c r="B99" s="387" t="s">
        <v>186</v>
      </c>
      <c r="C99" s="353" t="s">
        <v>187</v>
      </c>
      <c r="D99" s="348"/>
      <c r="E99" s="374"/>
      <c r="F99" s="354"/>
      <c r="G99" s="351">
        <f>SUM(G100:G102)</f>
        <v>3882998.12</v>
      </c>
    </row>
    <row r="100" spans="2:7" ht="15.75" x14ac:dyDescent="0.25">
      <c r="B100" s="295" t="s">
        <v>435</v>
      </c>
      <c r="C100" s="388" t="s">
        <v>436</v>
      </c>
      <c r="D100" s="260" t="s">
        <v>437</v>
      </c>
      <c r="E100" s="375">
        <v>56.52</v>
      </c>
      <c r="F100" s="262">
        <v>43781</v>
      </c>
      <c r="G100" s="263">
        <f t="shared" si="1"/>
        <v>2474502.12</v>
      </c>
    </row>
    <row r="101" spans="2:7" x14ac:dyDescent="0.25">
      <c r="B101" s="266" t="s">
        <v>438</v>
      </c>
      <c r="C101" s="269" t="s">
        <v>439</v>
      </c>
      <c r="D101" s="260" t="s">
        <v>437</v>
      </c>
      <c r="E101" s="375">
        <v>8.74</v>
      </c>
      <c r="F101" s="262">
        <v>94625</v>
      </c>
      <c r="G101" s="263">
        <f t="shared" si="1"/>
        <v>827022.5</v>
      </c>
    </row>
    <row r="102" spans="2:7" ht="31.5" x14ac:dyDescent="0.25">
      <c r="B102" s="295" t="s">
        <v>440</v>
      </c>
      <c r="C102" s="259" t="s">
        <v>441</v>
      </c>
      <c r="D102" s="260" t="s">
        <v>437</v>
      </c>
      <c r="E102" s="375">
        <v>55.5</v>
      </c>
      <c r="F102" s="262">
        <v>10477</v>
      </c>
      <c r="G102" s="263">
        <f t="shared" si="1"/>
        <v>581473.5</v>
      </c>
    </row>
    <row r="103" spans="2:7" x14ac:dyDescent="0.25">
      <c r="B103" s="355" t="s">
        <v>442</v>
      </c>
      <c r="C103" s="353" t="s">
        <v>443</v>
      </c>
      <c r="D103" s="348"/>
      <c r="E103" s="374"/>
      <c r="F103" s="350"/>
      <c r="G103" s="351">
        <f>SUM(G104)</f>
        <v>787232.6</v>
      </c>
    </row>
    <row r="104" spans="2:7" ht="15.75" x14ac:dyDescent="0.25">
      <c r="B104" s="273" t="s">
        <v>444</v>
      </c>
      <c r="C104" s="259" t="s">
        <v>445</v>
      </c>
      <c r="D104" s="260" t="s">
        <v>437</v>
      </c>
      <c r="E104" s="375">
        <v>1.7</v>
      </c>
      <c r="F104" s="262">
        <v>463078</v>
      </c>
      <c r="G104" s="263">
        <f t="shared" si="1"/>
        <v>787232.6</v>
      </c>
    </row>
    <row r="105" spans="2:7" x14ac:dyDescent="0.25">
      <c r="B105" s="355" t="s">
        <v>446</v>
      </c>
      <c r="C105" s="353" t="s">
        <v>447</v>
      </c>
      <c r="D105" s="348"/>
      <c r="E105" s="374"/>
      <c r="F105" s="354"/>
      <c r="G105" s="351">
        <f>SUM(G106:G107)</f>
        <v>2059526</v>
      </c>
    </row>
    <row r="106" spans="2:7" x14ac:dyDescent="0.25">
      <c r="B106" s="266" t="s">
        <v>448</v>
      </c>
      <c r="C106" s="269" t="s">
        <v>449</v>
      </c>
      <c r="D106" s="260" t="s">
        <v>267</v>
      </c>
      <c r="E106" s="375">
        <v>2</v>
      </c>
      <c r="F106" s="262">
        <v>810253</v>
      </c>
      <c r="G106" s="263">
        <f t="shared" si="1"/>
        <v>1620506</v>
      </c>
    </row>
    <row r="107" spans="2:7" x14ac:dyDescent="0.25">
      <c r="B107" s="266" t="s">
        <v>450</v>
      </c>
      <c r="C107" s="269" t="s">
        <v>451</v>
      </c>
      <c r="D107" s="260" t="s">
        <v>267</v>
      </c>
      <c r="E107" s="375">
        <v>1</v>
      </c>
      <c r="F107" s="262">
        <v>439020</v>
      </c>
      <c r="G107" s="263">
        <f t="shared" si="1"/>
        <v>439020</v>
      </c>
    </row>
    <row r="108" spans="2:7" x14ac:dyDescent="0.25">
      <c r="B108" s="355" t="s">
        <v>452</v>
      </c>
      <c r="C108" s="353" t="s">
        <v>453</v>
      </c>
      <c r="D108" s="348"/>
      <c r="E108" s="374"/>
      <c r="F108" s="354"/>
      <c r="G108" s="351">
        <f>SUM(G109)</f>
        <v>1767552</v>
      </c>
    </row>
    <row r="109" spans="2:7" x14ac:dyDescent="0.25">
      <c r="B109" s="266" t="s">
        <v>43</v>
      </c>
      <c r="C109" s="269" t="s">
        <v>454</v>
      </c>
      <c r="D109" s="260" t="s">
        <v>221</v>
      </c>
      <c r="E109" s="375">
        <v>24</v>
      </c>
      <c r="F109" s="262">
        <v>73648</v>
      </c>
      <c r="G109" s="263">
        <f t="shared" si="1"/>
        <v>1767552</v>
      </c>
    </row>
    <row r="110" spans="2:7" x14ac:dyDescent="0.25">
      <c r="B110" s="355" t="s">
        <v>455</v>
      </c>
      <c r="C110" s="353" t="s">
        <v>456</v>
      </c>
      <c r="D110" s="348"/>
      <c r="E110" s="374"/>
      <c r="F110" s="354"/>
      <c r="G110" s="351">
        <f>SUM(G111:G113)</f>
        <v>18550434.260000002</v>
      </c>
    </row>
    <row r="111" spans="2:7" x14ac:dyDescent="0.25">
      <c r="B111" s="266" t="s">
        <v>457</v>
      </c>
      <c r="C111" s="274" t="s">
        <v>458</v>
      </c>
      <c r="D111" s="260" t="s">
        <v>437</v>
      </c>
      <c r="E111" s="375">
        <v>9.6</v>
      </c>
      <c r="F111" s="262">
        <v>119821</v>
      </c>
      <c r="G111" s="263">
        <f t="shared" si="1"/>
        <v>1150281.5999999999</v>
      </c>
    </row>
    <row r="112" spans="2:7" x14ac:dyDescent="0.25">
      <c r="B112" s="266" t="s">
        <v>459</v>
      </c>
      <c r="C112" s="269" t="s">
        <v>460</v>
      </c>
      <c r="D112" s="260" t="s">
        <v>267</v>
      </c>
      <c r="E112" s="375">
        <v>1</v>
      </c>
      <c r="F112" s="268">
        <v>15472984.220000001</v>
      </c>
      <c r="G112" s="263">
        <f t="shared" si="1"/>
        <v>15472984.220000001</v>
      </c>
    </row>
    <row r="113" spans="2:7" x14ac:dyDescent="0.25">
      <c r="B113" s="266" t="s">
        <v>461</v>
      </c>
      <c r="C113" s="269" t="s">
        <v>462</v>
      </c>
      <c r="D113" s="260" t="s">
        <v>267</v>
      </c>
      <c r="E113" s="375">
        <v>2</v>
      </c>
      <c r="F113" s="268">
        <v>963584.22</v>
      </c>
      <c r="G113" s="263">
        <f t="shared" si="1"/>
        <v>1927168.44</v>
      </c>
    </row>
    <row r="114" spans="2:7" x14ac:dyDescent="0.25">
      <c r="B114" s="355" t="s">
        <v>463</v>
      </c>
      <c r="C114" s="353" t="s">
        <v>464</v>
      </c>
      <c r="D114" s="348"/>
      <c r="E114" s="374"/>
      <c r="F114" s="350"/>
      <c r="G114" s="351">
        <f>SUM(G115)</f>
        <v>9538645.620000001</v>
      </c>
    </row>
    <row r="115" spans="2:7" x14ac:dyDescent="0.25">
      <c r="B115" s="266" t="s">
        <v>465</v>
      </c>
      <c r="C115" s="269" t="s">
        <v>466</v>
      </c>
      <c r="D115" s="260" t="s">
        <v>261</v>
      </c>
      <c r="E115" s="375">
        <v>139.46</v>
      </c>
      <c r="F115" s="262">
        <v>68397</v>
      </c>
      <c r="G115" s="263">
        <f t="shared" si="1"/>
        <v>9538645.620000001</v>
      </c>
    </row>
    <row r="116" spans="2:7" x14ac:dyDescent="0.25">
      <c r="B116" s="346" t="s">
        <v>170</v>
      </c>
      <c r="C116" s="347" t="s">
        <v>171</v>
      </c>
      <c r="D116" s="348"/>
      <c r="E116" s="374"/>
      <c r="F116" s="350"/>
      <c r="G116" s="351">
        <f>SUM(G117)</f>
        <v>2483224.7600000002</v>
      </c>
    </row>
    <row r="117" spans="2:7" ht="15.75" x14ac:dyDescent="0.25">
      <c r="B117" s="273" t="s">
        <v>467</v>
      </c>
      <c r="C117" s="259" t="s">
        <v>468</v>
      </c>
      <c r="D117" s="260" t="s">
        <v>261</v>
      </c>
      <c r="E117" s="375">
        <v>139.46</v>
      </c>
      <c r="F117" s="262">
        <v>17806</v>
      </c>
      <c r="G117" s="263">
        <f t="shared" si="1"/>
        <v>2483224.7600000002</v>
      </c>
    </row>
    <row r="118" spans="2:7" ht="15.75" x14ac:dyDescent="0.25">
      <c r="B118" s="346" t="s">
        <v>0</v>
      </c>
      <c r="C118" s="347" t="s">
        <v>87</v>
      </c>
      <c r="D118" s="358"/>
      <c r="E118" s="359"/>
      <c r="F118" s="350"/>
      <c r="G118" s="351">
        <f>G119</f>
        <v>4863600</v>
      </c>
    </row>
    <row r="119" spans="2:7" x14ac:dyDescent="0.25">
      <c r="B119" s="295" t="s">
        <v>1</v>
      </c>
      <c r="C119" s="314" t="s">
        <v>384</v>
      </c>
      <c r="D119" s="260" t="s">
        <v>261</v>
      </c>
      <c r="E119" s="261">
        <v>1930</v>
      </c>
      <c r="F119" s="262">
        <v>2520</v>
      </c>
      <c r="G119" s="263">
        <f t="shared" ref="G119" si="2">E119*F119</f>
        <v>4863600</v>
      </c>
    </row>
    <row r="120" spans="2:7" ht="15.75" x14ac:dyDescent="0.25">
      <c r="B120" s="385" t="s">
        <v>385</v>
      </c>
      <c r="C120" s="366" t="s">
        <v>386</v>
      </c>
      <c r="D120" s="348"/>
      <c r="E120" s="349"/>
      <c r="F120" s="354"/>
      <c r="G120" s="351">
        <f>SUM(G121:G122)</f>
        <v>9843000</v>
      </c>
    </row>
    <row r="121" spans="2:7" ht="15.75" thickBot="1" x14ac:dyDescent="0.3">
      <c r="B121" s="321" t="s">
        <v>387</v>
      </c>
      <c r="C121" s="322" t="s">
        <v>388</v>
      </c>
      <c r="D121" s="323" t="s">
        <v>261</v>
      </c>
      <c r="E121" s="324">
        <v>1930</v>
      </c>
      <c r="F121" s="325">
        <v>2500</v>
      </c>
      <c r="G121" s="326">
        <f>E121*F121</f>
        <v>4825000</v>
      </c>
    </row>
    <row r="122" spans="2:7" ht="15.75" thickBot="1" x14ac:dyDescent="0.3">
      <c r="B122" s="389" t="s">
        <v>389</v>
      </c>
      <c r="C122" s="322" t="s">
        <v>390</v>
      </c>
      <c r="D122" s="323" t="s">
        <v>261</v>
      </c>
      <c r="E122" s="324">
        <v>1930</v>
      </c>
      <c r="F122" s="325">
        <v>2600</v>
      </c>
      <c r="G122" s="326">
        <f>E122*F122</f>
        <v>5018000</v>
      </c>
    </row>
    <row r="123" spans="2:7" ht="16.5" thickBot="1" x14ac:dyDescent="0.3">
      <c r="B123" s="527" t="s">
        <v>14</v>
      </c>
      <c r="C123" s="528"/>
      <c r="D123" s="528"/>
      <c r="E123" s="528"/>
      <c r="F123" s="528"/>
      <c r="G123" s="332">
        <f>G120+G118+G116+G114+G110+G108+G105+G103+G99+G97+G95+G92+G82+G74+G67+G60+G51+G46+G42+G38+G35+G29+G27+G21+G19+G16+G14+G11+G9+G7</f>
        <v>594049200.43708336</v>
      </c>
    </row>
    <row r="124" spans="2:7" ht="16.5" thickBot="1" x14ac:dyDescent="0.3">
      <c r="B124" s="529" t="s">
        <v>469</v>
      </c>
      <c r="C124" s="530"/>
      <c r="D124" s="530"/>
      <c r="E124" s="531"/>
      <c r="F124" s="390">
        <v>0.32</v>
      </c>
      <c r="G124" s="332">
        <f>G123*F124</f>
        <v>190095744.13986668</v>
      </c>
    </row>
    <row r="125" spans="2:7" ht="16.5" thickBot="1" x14ac:dyDescent="0.3">
      <c r="B125" s="532" t="s">
        <v>470</v>
      </c>
      <c r="C125" s="520"/>
      <c r="D125" s="520"/>
      <c r="E125" s="520"/>
      <c r="F125" s="520"/>
      <c r="G125" s="391">
        <f>SUM(G123:G124)</f>
        <v>784144944.57695007</v>
      </c>
    </row>
  </sheetData>
  <mergeCells count="4">
    <mergeCell ref="B4:G4"/>
    <mergeCell ref="B123:F123"/>
    <mergeCell ref="B124:E124"/>
    <mergeCell ref="B125:F12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2ADCC-7154-4FA0-8A28-1D54104BE4CE}">
  <dimension ref="C2:H84"/>
  <sheetViews>
    <sheetView topLeftCell="A49" workbookViewId="0">
      <selection activeCell="D80" sqref="D80"/>
    </sheetView>
  </sheetViews>
  <sheetFormatPr baseColWidth="10" defaultRowHeight="15" x14ac:dyDescent="0.25"/>
  <cols>
    <col min="3" max="3" width="9.140625" customWidth="1"/>
    <col min="4" max="4" width="78.28515625" customWidth="1"/>
    <col min="7" max="7" width="16.140625" bestFit="1" customWidth="1"/>
    <col min="8" max="8" width="21" customWidth="1"/>
  </cols>
  <sheetData>
    <row r="2" spans="3:8" ht="15.75" thickBot="1" x14ac:dyDescent="0.3"/>
    <row r="3" spans="3:8" ht="16.5" thickBot="1" x14ac:dyDescent="0.3">
      <c r="C3" s="524" t="s">
        <v>471</v>
      </c>
      <c r="D3" s="525"/>
      <c r="E3" s="525"/>
      <c r="F3" s="525"/>
      <c r="G3" s="525"/>
      <c r="H3" s="526"/>
    </row>
    <row r="4" spans="3:8" ht="15.75" x14ac:dyDescent="0.25">
      <c r="C4" s="392" t="s">
        <v>7</v>
      </c>
      <c r="D4" s="250" t="s">
        <v>472</v>
      </c>
      <c r="E4" s="248" t="s">
        <v>256</v>
      </c>
      <c r="F4" s="249" t="s">
        <v>257</v>
      </c>
      <c r="G4" t="s">
        <v>473</v>
      </c>
      <c r="H4" s="245" t="s">
        <v>474</v>
      </c>
    </row>
    <row r="5" spans="3:8" x14ac:dyDescent="0.25">
      <c r="C5" s="352" t="s">
        <v>406</v>
      </c>
      <c r="D5" s="353" t="s">
        <v>407</v>
      </c>
      <c r="E5" s="348"/>
      <c r="F5" s="349"/>
      <c r="G5" s="354"/>
      <c r="H5" s="351">
        <f>SUM(H6:H7)</f>
        <v>11931582.4</v>
      </c>
    </row>
    <row r="6" spans="3:8" x14ac:dyDescent="0.25">
      <c r="C6" s="393" t="s">
        <v>408</v>
      </c>
      <c r="D6" s="394" t="s">
        <v>409</v>
      </c>
      <c r="E6" s="260" t="s">
        <v>261</v>
      </c>
      <c r="F6" s="261">
        <v>21.6</v>
      </c>
      <c r="G6" s="262">
        <v>487064</v>
      </c>
      <c r="H6" s="263">
        <f>F6*G6</f>
        <v>10520582.4</v>
      </c>
    </row>
    <row r="7" spans="3:8" ht="45" x14ac:dyDescent="0.25">
      <c r="C7" s="395" t="s">
        <v>475</v>
      </c>
      <c r="D7" s="396" t="s">
        <v>410</v>
      </c>
      <c r="E7" s="260" t="s">
        <v>221</v>
      </c>
      <c r="F7" s="261">
        <v>8.3000000000000007</v>
      </c>
      <c r="G7" s="262">
        <v>170000</v>
      </c>
      <c r="H7" s="397">
        <f>F7*G7</f>
        <v>1411000.0000000002</v>
      </c>
    </row>
    <row r="8" spans="3:8" ht="15.75" x14ac:dyDescent="0.25">
      <c r="C8" s="398" t="s">
        <v>263</v>
      </c>
      <c r="D8" s="399" t="s">
        <v>264</v>
      </c>
      <c r="E8" s="358"/>
      <c r="F8" s="359"/>
      <c r="G8" s="354"/>
      <c r="H8" s="400">
        <f>SUM(H9:H12)</f>
        <v>15653087.421250001</v>
      </c>
    </row>
    <row r="9" spans="3:8" ht="31.5" x14ac:dyDescent="0.25">
      <c r="C9" s="401" t="s">
        <v>265</v>
      </c>
      <c r="D9" s="402" t="s">
        <v>266</v>
      </c>
      <c r="E9" s="260" t="s">
        <v>267</v>
      </c>
      <c r="F9" s="261">
        <v>4</v>
      </c>
      <c r="G9" s="262">
        <v>3573303</v>
      </c>
      <c r="H9" s="397">
        <f t="shared" ref="H9:H16" si="0">F9*G9</f>
        <v>14293212</v>
      </c>
    </row>
    <row r="10" spans="3:8" x14ac:dyDescent="0.25">
      <c r="C10" s="395" t="s">
        <v>196</v>
      </c>
      <c r="D10" s="396" t="s">
        <v>476</v>
      </c>
      <c r="E10" s="260" t="s">
        <v>153</v>
      </c>
      <c r="F10" s="261">
        <v>1</v>
      </c>
      <c r="G10" s="268">
        <v>982916.94750000001</v>
      </c>
      <c r="H10" s="397">
        <f t="shared" si="0"/>
        <v>982916.94750000001</v>
      </c>
    </row>
    <row r="11" spans="3:8" x14ac:dyDescent="0.25">
      <c r="C11" s="395" t="s">
        <v>136</v>
      </c>
      <c r="D11" s="357" t="s">
        <v>269</v>
      </c>
      <c r="E11" s="260" t="s">
        <v>153</v>
      </c>
      <c r="F11" s="261">
        <v>1</v>
      </c>
      <c r="G11" s="262">
        <v>150000</v>
      </c>
      <c r="H11" s="397">
        <f t="shared" si="0"/>
        <v>150000</v>
      </c>
    </row>
    <row r="12" spans="3:8" x14ac:dyDescent="0.25">
      <c r="C12" s="395" t="s">
        <v>96</v>
      </c>
      <c r="D12" s="357" t="s">
        <v>477</v>
      </c>
      <c r="E12" s="260" t="s">
        <v>267</v>
      </c>
      <c r="F12" s="261">
        <v>1</v>
      </c>
      <c r="G12" s="268">
        <v>226958.47375</v>
      </c>
      <c r="H12" s="397">
        <f t="shared" si="0"/>
        <v>226958.47375</v>
      </c>
    </row>
    <row r="13" spans="3:8" x14ac:dyDescent="0.25">
      <c r="C13" s="403" t="s">
        <v>396</v>
      </c>
      <c r="D13" s="399" t="s">
        <v>397</v>
      </c>
      <c r="E13" s="348"/>
      <c r="F13" s="349"/>
      <c r="G13" s="350"/>
      <c r="H13" s="400">
        <f>SUM(H14)</f>
        <v>2288388</v>
      </c>
    </row>
    <row r="14" spans="3:8" ht="22.5" x14ac:dyDescent="0.25">
      <c r="C14" s="404" t="s">
        <v>398</v>
      </c>
      <c r="D14" s="35" t="s">
        <v>478</v>
      </c>
      <c r="E14" s="260" t="s">
        <v>261</v>
      </c>
      <c r="F14" s="261">
        <v>6</v>
      </c>
      <c r="G14" s="262">
        <v>381398</v>
      </c>
      <c r="H14" s="397">
        <f t="shared" si="0"/>
        <v>2288388</v>
      </c>
    </row>
    <row r="15" spans="3:8" x14ac:dyDescent="0.25">
      <c r="C15" s="403" t="s">
        <v>272</v>
      </c>
      <c r="D15" s="399" t="s">
        <v>273</v>
      </c>
      <c r="E15" s="348"/>
      <c r="F15" s="349"/>
      <c r="G15" s="354"/>
      <c r="H15" s="400">
        <f>SUM(H16)</f>
        <v>2795600.1999999997</v>
      </c>
    </row>
    <row r="16" spans="3:8" x14ac:dyDescent="0.25">
      <c r="C16" s="404" t="s">
        <v>274</v>
      </c>
      <c r="D16" s="35" t="s">
        <v>275</v>
      </c>
      <c r="E16" s="260" t="s">
        <v>261</v>
      </c>
      <c r="F16" s="261">
        <v>25.4</v>
      </c>
      <c r="G16" s="262">
        <v>110063</v>
      </c>
      <c r="H16" s="397">
        <f t="shared" si="0"/>
        <v>2795600.1999999997</v>
      </c>
    </row>
    <row r="17" spans="3:8" ht="22.5" x14ac:dyDescent="0.25">
      <c r="C17" s="355" t="s">
        <v>141</v>
      </c>
      <c r="D17" s="361" t="s">
        <v>142</v>
      </c>
      <c r="E17" s="405"/>
      <c r="F17" s="406"/>
      <c r="G17" s="407"/>
      <c r="H17" s="408">
        <f>SUM(H18:H21)</f>
        <v>7090232</v>
      </c>
    </row>
    <row r="18" spans="3:8" x14ac:dyDescent="0.25">
      <c r="C18" s="395" t="s">
        <v>278</v>
      </c>
      <c r="D18" s="357" t="s">
        <v>279</v>
      </c>
      <c r="E18" s="260" t="s">
        <v>267</v>
      </c>
      <c r="F18" s="261">
        <v>10</v>
      </c>
      <c r="G18" s="262">
        <v>263691</v>
      </c>
      <c r="H18" s="263">
        <f>F18*G18</f>
        <v>2636910</v>
      </c>
    </row>
    <row r="19" spans="3:8" ht="30" x14ac:dyDescent="0.25">
      <c r="C19" s="395" t="s">
        <v>280</v>
      </c>
      <c r="D19" s="409" t="s">
        <v>281</v>
      </c>
      <c r="E19" s="260" t="s">
        <v>267</v>
      </c>
      <c r="F19" s="261">
        <v>2</v>
      </c>
      <c r="G19" s="305">
        <v>305244</v>
      </c>
      <c r="H19" s="263">
        <f t="shared" ref="H19:H21" si="1">F19*G19</f>
        <v>610488</v>
      </c>
    </row>
    <row r="20" spans="3:8" ht="30" x14ac:dyDescent="0.25">
      <c r="C20" s="395" t="s">
        <v>276</v>
      </c>
      <c r="D20" s="409" t="s">
        <v>277</v>
      </c>
      <c r="E20" s="260" t="s">
        <v>267</v>
      </c>
      <c r="F20" s="261">
        <v>2</v>
      </c>
      <c r="G20" s="305">
        <v>206682</v>
      </c>
      <c r="H20" s="263">
        <f t="shared" si="1"/>
        <v>413364</v>
      </c>
    </row>
    <row r="21" spans="3:8" ht="31.5" x14ac:dyDescent="0.25">
      <c r="C21" s="410" t="s">
        <v>282</v>
      </c>
      <c r="D21" s="411" t="s">
        <v>283</v>
      </c>
      <c r="E21" s="412" t="s">
        <v>267</v>
      </c>
      <c r="F21" s="413">
        <v>11</v>
      </c>
      <c r="G21" s="305">
        <v>311770</v>
      </c>
      <c r="H21" s="263">
        <f t="shared" si="1"/>
        <v>3429470</v>
      </c>
    </row>
    <row r="22" spans="3:8" ht="15.75" x14ac:dyDescent="0.25">
      <c r="C22" s="398" t="s">
        <v>32</v>
      </c>
      <c r="D22" s="399" t="s">
        <v>145</v>
      </c>
      <c r="E22" s="414"/>
      <c r="F22" s="415"/>
      <c r="G22" s="354"/>
      <c r="H22" s="351">
        <f>SUM(H23)</f>
        <v>390684</v>
      </c>
    </row>
    <row r="23" spans="3:8" ht="15.75" x14ac:dyDescent="0.25">
      <c r="C23" s="410" t="s">
        <v>33</v>
      </c>
      <c r="D23" s="411" t="s">
        <v>262</v>
      </c>
      <c r="E23" s="412" t="s">
        <v>261</v>
      </c>
      <c r="F23" s="413">
        <v>6</v>
      </c>
      <c r="G23" s="305">
        <v>65114</v>
      </c>
      <c r="H23" s="263">
        <f>F23*G23</f>
        <v>390684</v>
      </c>
    </row>
    <row r="24" spans="3:8" ht="15.75" x14ac:dyDescent="0.25">
      <c r="C24" s="365">
        <v>15.1</v>
      </c>
      <c r="D24" s="366" t="s">
        <v>287</v>
      </c>
      <c r="E24" s="416"/>
      <c r="F24" s="416"/>
      <c r="G24" s="416"/>
      <c r="H24" s="351">
        <f>SUM(H25:H27)</f>
        <v>30981116</v>
      </c>
    </row>
    <row r="25" spans="3:8" ht="60" x14ac:dyDescent="0.25">
      <c r="C25" s="266" t="s">
        <v>288</v>
      </c>
      <c r="D25" s="267" t="s">
        <v>289</v>
      </c>
      <c r="E25" s="260" t="s">
        <v>267</v>
      </c>
      <c r="F25" s="261">
        <v>191</v>
      </c>
      <c r="G25" s="282">
        <v>68266</v>
      </c>
      <c r="H25" s="263">
        <f>F25*G25</f>
        <v>13038806</v>
      </c>
    </row>
    <row r="26" spans="3:8" ht="60" x14ac:dyDescent="0.25">
      <c r="C26" s="266" t="s">
        <v>290</v>
      </c>
      <c r="D26" s="274" t="s">
        <v>291</v>
      </c>
      <c r="E26" s="260" t="s">
        <v>267</v>
      </c>
      <c r="F26" s="261">
        <v>51</v>
      </c>
      <c r="G26" s="283">
        <v>214520</v>
      </c>
      <c r="H26" s="263">
        <f t="shared" ref="H26:H27" si="2">F26*G26</f>
        <v>10940520</v>
      </c>
    </row>
    <row r="27" spans="3:8" ht="60" x14ac:dyDescent="0.25">
      <c r="C27" s="266" t="s">
        <v>292</v>
      </c>
      <c r="D27" s="274" t="s">
        <v>293</v>
      </c>
      <c r="E27" s="260" t="s">
        <v>267</v>
      </c>
      <c r="F27" s="261">
        <v>51</v>
      </c>
      <c r="G27" s="283">
        <v>137290</v>
      </c>
      <c r="H27" s="263">
        <f t="shared" si="2"/>
        <v>7001790</v>
      </c>
    </row>
    <row r="28" spans="3:8" x14ac:dyDescent="0.25">
      <c r="C28" s="367" t="s">
        <v>25</v>
      </c>
      <c r="D28" s="368" t="s">
        <v>101</v>
      </c>
      <c r="E28" s="348"/>
      <c r="F28" s="349"/>
      <c r="G28" s="417"/>
      <c r="H28" s="351">
        <f>SUM(H29:H31)</f>
        <v>14947444</v>
      </c>
    </row>
    <row r="29" spans="3:8" ht="30" x14ac:dyDescent="0.25">
      <c r="C29" s="266" t="s">
        <v>27</v>
      </c>
      <c r="D29" s="274" t="s">
        <v>294</v>
      </c>
      <c r="E29" s="260" t="s">
        <v>267</v>
      </c>
      <c r="F29" s="261">
        <v>24</v>
      </c>
      <c r="G29" s="287">
        <v>98565</v>
      </c>
      <c r="H29" s="263">
        <f>F29*G29</f>
        <v>2365560</v>
      </c>
    </row>
    <row r="30" spans="3:8" x14ac:dyDescent="0.25">
      <c r="C30" s="266" t="s">
        <v>295</v>
      </c>
      <c r="D30" s="269" t="s">
        <v>296</v>
      </c>
      <c r="E30" s="260" t="s">
        <v>267</v>
      </c>
      <c r="F30" s="261">
        <v>96</v>
      </c>
      <c r="G30" s="287">
        <v>92387</v>
      </c>
      <c r="H30" s="263">
        <f t="shared" ref="H30:H31" si="3">F30*G30</f>
        <v>8869152</v>
      </c>
    </row>
    <row r="31" spans="3:8" x14ac:dyDescent="0.25">
      <c r="C31" s="266" t="s">
        <v>297</v>
      </c>
      <c r="D31" s="269" t="s">
        <v>298</v>
      </c>
      <c r="E31" s="260" t="s">
        <v>267</v>
      </c>
      <c r="F31" s="261">
        <v>71</v>
      </c>
      <c r="G31" s="287">
        <v>52292</v>
      </c>
      <c r="H31" s="263">
        <f t="shared" si="3"/>
        <v>3712732</v>
      </c>
    </row>
    <row r="32" spans="3:8" x14ac:dyDescent="0.25">
      <c r="C32" s="355" t="s">
        <v>234</v>
      </c>
      <c r="D32" s="373" t="s">
        <v>235</v>
      </c>
      <c r="E32" s="348"/>
      <c r="F32" s="349"/>
      <c r="G32" s="418"/>
      <c r="H32" s="419">
        <f>SUM(H33:H40)</f>
        <v>5320119</v>
      </c>
    </row>
    <row r="33" spans="3:8" ht="47.25" x14ac:dyDescent="0.25">
      <c r="C33" s="265" t="s">
        <v>299</v>
      </c>
      <c r="D33" s="290" t="s">
        <v>300</v>
      </c>
      <c r="E33" s="260" t="s">
        <v>267</v>
      </c>
      <c r="F33" s="261">
        <v>2</v>
      </c>
      <c r="G33" s="291">
        <v>352277</v>
      </c>
      <c r="H33" s="292">
        <f>F33*G33</f>
        <v>704554</v>
      </c>
    </row>
    <row r="34" spans="3:8" ht="47.25" x14ac:dyDescent="0.25">
      <c r="C34" s="265" t="s">
        <v>301</v>
      </c>
      <c r="D34" s="290" t="s">
        <v>302</v>
      </c>
      <c r="E34" s="260" t="s">
        <v>267</v>
      </c>
      <c r="F34" s="261">
        <v>1</v>
      </c>
      <c r="G34" s="291">
        <v>442947</v>
      </c>
      <c r="H34" s="292">
        <f t="shared" ref="H34:H40" si="4">F34*G34</f>
        <v>442947</v>
      </c>
    </row>
    <row r="35" spans="3:8" ht="47.25" x14ac:dyDescent="0.25">
      <c r="C35" s="265" t="s">
        <v>303</v>
      </c>
      <c r="D35" s="290" t="s">
        <v>304</v>
      </c>
      <c r="E35" s="260" t="s">
        <v>267</v>
      </c>
      <c r="F35" s="261">
        <v>1</v>
      </c>
      <c r="G35" s="291">
        <v>513818</v>
      </c>
      <c r="H35" s="292">
        <f t="shared" si="4"/>
        <v>513818</v>
      </c>
    </row>
    <row r="36" spans="3:8" ht="15.75" x14ac:dyDescent="0.25">
      <c r="C36" s="265" t="s">
        <v>26</v>
      </c>
      <c r="D36" s="290" t="s">
        <v>305</v>
      </c>
      <c r="E36" s="260" t="s">
        <v>267</v>
      </c>
      <c r="F36" s="261">
        <v>13</v>
      </c>
      <c r="G36" s="287">
        <v>88707</v>
      </c>
      <c r="H36" s="292">
        <f t="shared" si="4"/>
        <v>1153191</v>
      </c>
    </row>
    <row r="37" spans="3:8" ht="15.75" x14ac:dyDescent="0.25">
      <c r="C37" s="265" t="s">
        <v>306</v>
      </c>
      <c r="D37" s="290" t="s">
        <v>307</v>
      </c>
      <c r="E37" s="260" t="s">
        <v>267</v>
      </c>
      <c r="F37" s="261">
        <v>12</v>
      </c>
      <c r="G37" s="287">
        <v>101125</v>
      </c>
      <c r="H37" s="292">
        <f t="shared" si="4"/>
        <v>1213500</v>
      </c>
    </row>
    <row r="38" spans="3:8" ht="15.75" x14ac:dyDescent="0.25">
      <c r="C38" s="265" t="s">
        <v>308</v>
      </c>
      <c r="D38" s="290" t="s">
        <v>309</v>
      </c>
      <c r="E38" s="260" t="s">
        <v>267</v>
      </c>
      <c r="F38" s="261">
        <v>3</v>
      </c>
      <c r="G38" s="287">
        <v>114243</v>
      </c>
      <c r="H38" s="292">
        <f t="shared" si="4"/>
        <v>342729</v>
      </c>
    </row>
    <row r="39" spans="3:8" ht="15.75" x14ac:dyDescent="0.25">
      <c r="C39" s="265" t="s">
        <v>310</v>
      </c>
      <c r="D39" s="290" t="s">
        <v>311</v>
      </c>
      <c r="E39" s="260" t="s">
        <v>267</v>
      </c>
      <c r="F39" s="261">
        <v>2</v>
      </c>
      <c r="G39" s="287">
        <v>87678</v>
      </c>
      <c r="H39" s="292">
        <f t="shared" si="4"/>
        <v>175356</v>
      </c>
    </row>
    <row r="40" spans="3:8" x14ac:dyDescent="0.25">
      <c r="C40" s="266" t="s">
        <v>161</v>
      </c>
      <c r="D40" s="269" t="s">
        <v>312</v>
      </c>
      <c r="E40" s="260" t="s">
        <v>267</v>
      </c>
      <c r="F40" s="261">
        <v>8</v>
      </c>
      <c r="G40" s="287">
        <v>96753</v>
      </c>
      <c r="H40" s="292">
        <f t="shared" si="4"/>
        <v>774024</v>
      </c>
    </row>
    <row r="41" spans="3:8" x14ac:dyDescent="0.25">
      <c r="C41" s="355" t="s">
        <v>313</v>
      </c>
      <c r="D41" s="373" t="s">
        <v>314</v>
      </c>
      <c r="E41" s="376"/>
      <c r="F41" s="377"/>
      <c r="G41" s="350"/>
      <c r="H41" s="351">
        <f>SUM(H42:H47)</f>
        <v>24074715</v>
      </c>
    </row>
    <row r="42" spans="3:8" x14ac:dyDescent="0.25">
      <c r="C42" s="295" t="s">
        <v>315</v>
      </c>
      <c r="D42" s="296" t="s">
        <v>316</v>
      </c>
      <c r="E42" s="297" t="s">
        <v>221</v>
      </c>
      <c r="F42" s="297">
        <v>250</v>
      </c>
      <c r="G42" s="262">
        <v>34416</v>
      </c>
      <c r="H42" s="263">
        <f>F42*G42</f>
        <v>8604000</v>
      </c>
    </row>
    <row r="43" spans="3:8" x14ac:dyDescent="0.25">
      <c r="C43" s="295" t="s">
        <v>317</v>
      </c>
      <c r="D43" s="296" t="s">
        <v>318</v>
      </c>
      <c r="E43" s="297" t="s">
        <v>221</v>
      </c>
      <c r="F43" s="297">
        <v>100</v>
      </c>
      <c r="G43" s="262">
        <v>41695</v>
      </c>
      <c r="H43" s="263">
        <f t="shared" ref="H43:H47" si="5">F43*G43</f>
        <v>4169500</v>
      </c>
    </row>
    <row r="44" spans="3:8" x14ac:dyDescent="0.25">
      <c r="C44" s="295" t="s">
        <v>319</v>
      </c>
      <c r="D44" s="296" t="s">
        <v>320</v>
      </c>
      <c r="E44" s="297" t="s">
        <v>221</v>
      </c>
      <c r="F44" s="297">
        <v>120</v>
      </c>
      <c r="G44" s="262">
        <v>52743</v>
      </c>
      <c r="H44" s="263">
        <f t="shared" si="5"/>
        <v>6329160</v>
      </c>
    </row>
    <row r="45" spans="3:8" ht="15.75" x14ac:dyDescent="0.25">
      <c r="C45" s="295" t="s">
        <v>321</v>
      </c>
      <c r="D45" s="296" t="s">
        <v>322</v>
      </c>
      <c r="E45" s="172" t="s">
        <v>323</v>
      </c>
      <c r="F45" s="297">
        <v>70</v>
      </c>
      <c r="G45" s="291">
        <v>19566</v>
      </c>
      <c r="H45" s="263">
        <f t="shared" si="5"/>
        <v>1369620</v>
      </c>
    </row>
    <row r="46" spans="3:8" ht="15.75" x14ac:dyDescent="0.25">
      <c r="C46" s="295" t="s">
        <v>324</v>
      </c>
      <c r="D46" s="296" t="s">
        <v>325</v>
      </c>
      <c r="E46" s="172" t="s">
        <v>323</v>
      </c>
      <c r="F46" s="297">
        <v>55</v>
      </c>
      <c r="G46" s="291">
        <v>26825</v>
      </c>
      <c r="H46" s="263">
        <f t="shared" si="5"/>
        <v>1475375</v>
      </c>
    </row>
    <row r="47" spans="3:8" ht="15.75" x14ac:dyDescent="0.25">
      <c r="C47" s="295" t="s">
        <v>326</v>
      </c>
      <c r="D47" s="296" t="s">
        <v>327</v>
      </c>
      <c r="E47" s="172" t="s">
        <v>323</v>
      </c>
      <c r="F47" s="297">
        <v>60</v>
      </c>
      <c r="G47" s="291">
        <v>35451</v>
      </c>
      <c r="H47" s="263">
        <f t="shared" si="5"/>
        <v>2127060</v>
      </c>
    </row>
    <row r="48" spans="3:8" ht="15.75" x14ac:dyDescent="0.25">
      <c r="C48" s="355" t="s">
        <v>328</v>
      </c>
      <c r="D48" s="373" t="s">
        <v>329</v>
      </c>
      <c r="E48" s="379"/>
      <c r="F48" s="380"/>
      <c r="G48" s="381"/>
      <c r="H48" s="351">
        <f>SUM(H49:H54)</f>
        <v>21067141</v>
      </c>
    </row>
    <row r="49" spans="3:8" ht="15.75" x14ac:dyDescent="0.25">
      <c r="C49" s="295" t="s">
        <v>330</v>
      </c>
      <c r="D49" s="301" t="s">
        <v>331</v>
      </c>
      <c r="E49" s="172" t="s">
        <v>323</v>
      </c>
      <c r="F49" s="297">
        <v>15</v>
      </c>
      <c r="G49" s="291">
        <v>71222</v>
      </c>
      <c r="H49" s="263">
        <f>F49*G49</f>
        <v>1068330</v>
      </c>
    </row>
    <row r="50" spans="3:8" ht="15.75" x14ac:dyDescent="0.25">
      <c r="C50" s="295" t="s">
        <v>332</v>
      </c>
      <c r="D50" s="301" t="s">
        <v>333</v>
      </c>
      <c r="E50" s="172" t="s">
        <v>323</v>
      </c>
      <c r="F50" s="297">
        <v>22</v>
      </c>
      <c r="G50" s="291">
        <v>78055</v>
      </c>
      <c r="H50" s="263">
        <f t="shared" ref="H50:H54" si="6">F50*G50</f>
        <v>1717210</v>
      </c>
    </row>
    <row r="51" spans="3:8" ht="15.75" x14ac:dyDescent="0.25">
      <c r="C51" s="295" t="s">
        <v>334</v>
      </c>
      <c r="D51" s="301" t="s">
        <v>335</v>
      </c>
      <c r="E51" s="172" t="s">
        <v>323</v>
      </c>
      <c r="F51" s="297">
        <v>2</v>
      </c>
      <c r="G51" s="291">
        <v>1253814</v>
      </c>
      <c r="H51" s="263">
        <f t="shared" si="6"/>
        <v>2507628</v>
      </c>
    </row>
    <row r="52" spans="3:8" ht="15.75" x14ac:dyDescent="0.25">
      <c r="C52" s="295" t="s">
        <v>336</v>
      </c>
      <c r="D52" s="301" t="s">
        <v>337</v>
      </c>
      <c r="E52" s="172" t="s">
        <v>323</v>
      </c>
      <c r="F52" s="297">
        <v>4</v>
      </c>
      <c r="G52" s="291">
        <v>2313814</v>
      </c>
      <c r="H52" s="263">
        <f t="shared" si="6"/>
        <v>9255256</v>
      </c>
    </row>
    <row r="53" spans="3:8" ht="15.75" x14ac:dyDescent="0.25">
      <c r="C53" s="295" t="s">
        <v>338</v>
      </c>
      <c r="D53" s="301" t="s">
        <v>339</v>
      </c>
      <c r="E53" s="172" t="s">
        <v>323</v>
      </c>
      <c r="F53" s="297">
        <v>1</v>
      </c>
      <c r="G53" s="291">
        <v>1007610</v>
      </c>
      <c r="H53" s="263">
        <f t="shared" si="6"/>
        <v>1007610</v>
      </c>
    </row>
    <row r="54" spans="3:8" ht="15.75" x14ac:dyDescent="0.25">
      <c r="C54" s="295" t="s">
        <v>340</v>
      </c>
      <c r="D54" s="301" t="s">
        <v>341</v>
      </c>
      <c r="E54" s="172" t="s">
        <v>323</v>
      </c>
      <c r="F54" s="297">
        <v>1</v>
      </c>
      <c r="G54" s="291">
        <v>5511107</v>
      </c>
      <c r="H54" s="263">
        <f t="shared" si="6"/>
        <v>5511107</v>
      </c>
    </row>
    <row r="55" spans="3:8" x14ac:dyDescent="0.25">
      <c r="C55" s="355" t="s">
        <v>342</v>
      </c>
      <c r="D55" s="373" t="s">
        <v>343</v>
      </c>
      <c r="E55" s="376"/>
      <c r="F55" s="383"/>
      <c r="G55" s="350"/>
      <c r="H55" s="351">
        <f>SUM(H56:H71)</f>
        <v>74917566</v>
      </c>
    </row>
    <row r="56" spans="3:8" ht="33.75" x14ac:dyDescent="0.25">
      <c r="C56" s="295" t="s">
        <v>344</v>
      </c>
      <c r="D56" s="296" t="s">
        <v>345</v>
      </c>
      <c r="E56" s="303" t="s">
        <v>323</v>
      </c>
      <c r="F56" s="297">
        <v>6</v>
      </c>
      <c r="G56" s="291">
        <v>159300</v>
      </c>
      <c r="H56" s="263">
        <f>F56*G56</f>
        <v>955800</v>
      </c>
    </row>
    <row r="57" spans="3:8" ht="33.75" x14ac:dyDescent="0.25">
      <c r="C57" s="295" t="s">
        <v>346</v>
      </c>
      <c r="D57" s="296" t="s">
        <v>347</v>
      </c>
      <c r="E57" s="303" t="s">
        <v>323</v>
      </c>
      <c r="F57" s="297">
        <v>7</v>
      </c>
      <c r="G57" s="291">
        <v>177691</v>
      </c>
      <c r="H57" s="263">
        <f t="shared" ref="H57:H71" si="7">F57*G57</f>
        <v>1243837</v>
      </c>
    </row>
    <row r="58" spans="3:8" ht="15.75" x14ac:dyDescent="0.25">
      <c r="C58" s="295" t="s">
        <v>348</v>
      </c>
      <c r="D58" s="296" t="s">
        <v>349</v>
      </c>
      <c r="E58" s="303" t="s">
        <v>323</v>
      </c>
      <c r="F58" s="297">
        <v>4</v>
      </c>
      <c r="G58" s="291">
        <v>331166</v>
      </c>
      <c r="H58" s="263">
        <f t="shared" si="7"/>
        <v>1324664</v>
      </c>
    </row>
    <row r="59" spans="3:8" ht="22.5" x14ac:dyDescent="0.25">
      <c r="C59" s="295" t="s">
        <v>350</v>
      </c>
      <c r="D59" s="296" t="s">
        <v>351</v>
      </c>
      <c r="E59" s="304" t="s">
        <v>221</v>
      </c>
      <c r="F59" s="297">
        <v>1250</v>
      </c>
      <c r="G59" s="291">
        <v>19889</v>
      </c>
      <c r="H59" s="263">
        <f t="shared" si="7"/>
        <v>24861250</v>
      </c>
    </row>
    <row r="60" spans="3:8" ht="22.5" x14ac:dyDescent="0.25">
      <c r="C60" s="295" t="s">
        <v>352</v>
      </c>
      <c r="D60" s="296" t="s">
        <v>353</v>
      </c>
      <c r="E60" s="304" t="s">
        <v>221</v>
      </c>
      <c r="F60" s="297">
        <v>670</v>
      </c>
      <c r="G60" s="305">
        <v>23742</v>
      </c>
      <c r="H60" s="263">
        <f t="shared" si="7"/>
        <v>15907140</v>
      </c>
    </row>
    <row r="61" spans="3:8" ht="22.5" x14ac:dyDescent="0.25">
      <c r="C61" s="295" t="s">
        <v>354</v>
      </c>
      <c r="D61" s="296" t="s">
        <v>355</v>
      </c>
      <c r="E61" s="303" t="s">
        <v>323</v>
      </c>
      <c r="F61" s="297">
        <v>4</v>
      </c>
      <c r="G61" s="305">
        <v>42322</v>
      </c>
      <c r="H61" s="263">
        <f t="shared" si="7"/>
        <v>169288</v>
      </c>
    </row>
    <row r="62" spans="3:8" x14ac:dyDescent="0.25">
      <c r="C62" s="295" t="s">
        <v>356</v>
      </c>
      <c r="D62" s="296" t="s">
        <v>357</v>
      </c>
      <c r="E62" s="306" t="s">
        <v>323</v>
      </c>
      <c r="F62" s="297">
        <v>3</v>
      </c>
      <c r="G62" s="305">
        <v>71047</v>
      </c>
      <c r="H62" s="263">
        <f t="shared" si="7"/>
        <v>213141</v>
      </c>
    </row>
    <row r="63" spans="3:8" x14ac:dyDescent="0.25">
      <c r="C63" s="307" t="s">
        <v>358</v>
      </c>
      <c r="D63" s="308" t="s">
        <v>359</v>
      </c>
      <c r="E63" s="309"/>
      <c r="F63" s="297"/>
      <c r="G63" s="305"/>
      <c r="H63" s="263"/>
    </row>
    <row r="64" spans="3:8" ht="15.75" x14ac:dyDescent="0.25">
      <c r="C64" s="295" t="s">
        <v>360</v>
      </c>
      <c r="D64" s="296" t="s">
        <v>361</v>
      </c>
      <c r="E64" s="310" t="s">
        <v>44</v>
      </c>
      <c r="F64" s="297">
        <v>900</v>
      </c>
      <c r="G64" s="311">
        <v>4565</v>
      </c>
      <c r="H64" s="263">
        <f t="shared" si="7"/>
        <v>4108500</v>
      </c>
    </row>
    <row r="65" spans="3:8" ht="15.75" x14ac:dyDescent="0.25">
      <c r="C65" s="295" t="s">
        <v>362</v>
      </c>
      <c r="D65" s="296" t="s">
        <v>363</v>
      </c>
      <c r="E65" s="172" t="s">
        <v>2</v>
      </c>
      <c r="F65" s="297">
        <v>12</v>
      </c>
      <c r="G65" s="311">
        <v>16502</v>
      </c>
      <c r="H65" s="263">
        <f t="shared" si="7"/>
        <v>198024</v>
      </c>
    </row>
    <row r="66" spans="3:8" ht="15.75" x14ac:dyDescent="0.25">
      <c r="C66" s="295" t="s">
        <v>364</v>
      </c>
      <c r="D66" s="296" t="s">
        <v>365</v>
      </c>
      <c r="E66" s="172" t="s">
        <v>2</v>
      </c>
      <c r="F66" s="297">
        <v>8</v>
      </c>
      <c r="G66" s="311">
        <v>26158</v>
      </c>
      <c r="H66" s="263">
        <f t="shared" si="7"/>
        <v>209264</v>
      </c>
    </row>
    <row r="67" spans="3:8" ht="15.75" x14ac:dyDescent="0.25">
      <c r="C67" s="295" t="s">
        <v>366</v>
      </c>
      <c r="D67" s="296" t="s">
        <v>367</v>
      </c>
      <c r="E67" s="172" t="s">
        <v>2</v>
      </c>
      <c r="F67" s="297">
        <v>25</v>
      </c>
      <c r="G67" s="311">
        <v>457846</v>
      </c>
      <c r="H67" s="263">
        <f t="shared" si="7"/>
        <v>11446150</v>
      </c>
    </row>
    <row r="68" spans="3:8" ht="15.75" x14ac:dyDescent="0.25">
      <c r="C68" s="295" t="s">
        <v>368</v>
      </c>
      <c r="D68" s="296" t="s">
        <v>369</v>
      </c>
      <c r="E68" s="172" t="s">
        <v>2</v>
      </c>
      <c r="F68" s="297">
        <v>50</v>
      </c>
      <c r="G68" s="311">
        <v>83560</v>
      </c>
      <c r="H68" s="263">
        <f t="shared" si="7"/>
        <v>4178000</v>
      </c>
    </row>
    <row r="69" spans="3:8" ht="15.75" x14ac:dyDescent="0.25">
      <c r="C69" s="295" t="s">
        <v>370</v>
      </c>
      <c r="D69" s="296" t="s">
        <v>371</v>
      </c>
      <c r="E69" s="172" t="s">
        <v>2</v>
      </c>
      <c r="F69" s="297">
        <v>71</v>
      </c>
      <c r="G69" s="311">
        <v>100326</v>
      </c>
      <c r="H69" s="263">
        <f t="shared" si="7"/>
        <v>7123146</v>
      </c>
    </row>
    <row r="70" spans="3:8" ht="15.75" x14ac:dyDescent="0.25">
      <c r="C70" s="295" t="s">
        <v>372</v>
      </c>
      <c r="D70" s="296" t="s">
        <v>373</v>
      </c>
      <c r="E70" s="172" t="s">
        <v>2</v>
      </c>
      <c r="F70" s="297">
        <v>3</v>
      </c>
      <c r="G70" s="311">
        <v>630499</v>
      </c>
      <c r="H70" s="263">
        <f t="shared" si="7"/>
        <v>1891497</v>
      </c>
    </row>
    <row r="71" spans="3:8" ht="15.75" x14ac:dyDescent="0.25">
      <c r="C71" s="295" t="s">
        <v>374</v>
      </c>
      <c r="D71" s="296" t="s">
        <v>375</v>
      </c>
      <c r="E71" s="172" t="s">
        <v>2</v>
      </c>
      <c r="F71" s="297">
        <v>1</v>
      </c>
      <c r="G71" s="311">
        <v>1087865</v>
      </c>
      <c r="H71" s="263">
        <f t="shared" si="7"/>
        <v>1087865</v>
      </c>
    </row>
    <row r="72" spans="3:8" x14ac:dyDescent="0.25">
      <c r="C72" s="420" t="s">
        <v>425</v>
      </c>
      <c r="D72" s="399" t="s">
        <v>426</v>
      </c>
      <c r="E72" s="348"/>
      <c r="F72" s="349"/>
      <c r="G72" s="350"/>
      <c r="H72" s="351">
        <f>SUM(H73)</f>
        <v>363900</v>
      </c>
    </row>
    <row r="73" spans="3:8" x14ac:dyDescent="0.25">
      <c r="C73" s="395" t="s">
        <v>427</v>
      </c>
      <c r="D73" s="421" t="s">
        <v>428</v>
      </c>
      <c r="E73" s="260" t="s">
        <v>261</v>
      </c>
      <c r="F73" s="261">
        <v>20</v>
      </c>
      <c r="G73" s="262">
        <v>18195</v>
      </c>
      <c r="H73" s="263">
        <f>F73*G73</f>
        <v>363900</v>
      </c>
    </row>
    <row r="74" spans="3:8" x14ac:dyDescent="0.25">
      <c r="C74" s="422" t="s">
        <v>479</v>
      </c>
      <c r="D74" s="423" t="s">
        <v>480</v>
      </c>
      <c r="E74" s="348"/>
      <c r="F74" s="349"/>
      <c r="G74" s="350"/>
      <c r="H74" s="351">
        <f>SUM(H75:H76)</f>
        <v>3341796</v>
      </c>
    </row>
    <row r="75" spans="3:8" x14ac:dyDescent="0.25">
      <c r="C75" s="395" t="s">
        <v>481</v>
      </c>
      <c r="D75" s="421" t="s">
        <v>482</v>
      </c>
      <c r="E75" s="260" t="s">
        <v>261</v>
      </c>
      <c r="F75" s="261">
        <v>20</v>
      </c>
      <c r="G75" s="262">
        <v>48678</v>
      </c>
      <c r="H75" s="263">
        <f>F75*G75</f>
        <v>973560</v>
      </c>
    </row>
    <row r="76" spans="3:8" x14ac:dyDescent="0.25">
      <c r="C76" s="36" t="s">
        <v>483</v>
      </c>
      <c r="D76" s="35" t="s">
        <v>484</v>
      </c>
      <c r="E76" s="260" t="s">
        <v>261</v>
      </c>
      <c r="F76" s="261">
        <v>57</v>
      </c>
      <c r="G76" s="262">
        <v>41548</v>
      </c>
      <c r="H76" s="263">
        <f>F76*G76</f>
        <v>2368236</v>
      </c>
    </row>
    <row r="77" spans="3:8" ht="15.75" x14ac:dyDescent="0.25">
      <c r="C77" s="346" t="s">
        <v>0</v>
      </c>
      <c r="D77" s="347" t="s">
        <v>87</v>
      </c>
      <c r="E77" s="358"/>
      <c r="F77" s="359"/>
      <c r="G77" s="350"/>
      <c r="H77" s="351">
        <f>H78</f>
        <v>3777480</v>
      </c>
    </row>
    <row r="78" spans="3:8" x14ac:dyDescent="0.25">
      <c r="C78" s="295" t="s">
        <v>1</v>
      </c>
      <c r="D78" s="314" t="s">
        <v>384</v>
      </c>
      <c r="E78" s="260" t="s">
        <v>261</v>
      </c>
      <c r="F78" s="261">
        <v>1499</v>
      </c>
      <c r="G78" s="262">
        <v>2520</v>
      </c>
      <c r="H78" s="263">
        <f t="shared" ref="H78" si="8">F78*G78</f>
        <v>3777480</v>
      </c>
    </row>
    <row r="79" spans="3:8" x14ac:dyDescent="0.25">
      <c r="C79" s="385" t="s">
        <v>385</v>
      </c>
      <c r="D79" s="424" t="s">
        <v>386</v>
      </c>
      <c r="E79" s="348"/>
      <c r="F79" s="349"/>
      <c r="G79" s="354"/>
      <c r="H79" s="351">
        <f>SUM(H80:H81)</f>
        <v>9103500</v>
      </c>
    </row>
    <row r="80" spans="3:8" ht="15.75" thickBot="1" x14ac:dyDescent="0.3">
      <c r="C80" s="321" t="s">
        <v>387</v>
      </c>
      <c r="D80" s="322" t="s">
        <v>388</v>
      </c>
      <c r="E80" s="323" t="s">
        <v>261</v>
      </c>
      <c r="F80" s="324">
        <v>1785</v>
      </c>
      <c r="G80" s="325">
        <v>2500</v>
      </c>
      <c r="H80" s="326">
        <f>F80*G80</f>
        <v>4462500</v>
      </c>
    </row>
    <row r="81" spans="3:8" ht="15.75" thickBot="1" x14ac:dyDescent="0.3">
      <c r="C81" s="327" t="s">
        <v>389</v>
      </c>
      <c r="D81" s="328" t="s">
        <v>390</v>
      </c>
      <c r="E81" s="323" t="s">
        <v>261</v>
      </c>
      <c r="F81" s="324">
        <v>1785</v>
      </c>
      <c r="G81" s="325">
        <v>2600</v>
      </c>
      <c r="H81" s="326">
        <f>F81*G81</f>
        <v>4641000</v>
      </c>
    </row>
    <row r="82" spans="3:8" ht="16.5" thickBot="1" x14ac:dyDescent="0.3">
      <c r="C82" s="532" t="s">
        <v>391</v>
      </c>
      <c r="D82" s="520"/>
      <c r="E82" s="520"/>
      <c r="F82" s="520"/>
      <c r="G82" s="521"/>
      <c r="H82" s="332">
        <f>H79+H77+H74+H72+H55+H48+H41+H32+H28+H24+H22+H17+H15+H13+H8+H5</f>
        <v>228044351.02124998</v>
      </c>
    </row>
    <row r="83" spans="3:8" ht="16.5" thickBot="1" x14ac:dyDescent="0.3">
      <c r="C83" s="533" t="s">
        <v>392</v>
      </c>
      <c r="D83" s="534"/>
      <c r="E83" s="534"/>
      <c r="F83" s="535"/>
      <c r="G83" s="425">
        <v>0.32</v>
      </c>
      <c r="H83" s="332">
        <f>H82*G83</f>
        <v>72974192.326799989</v>
      </c>
    </row>
    <row r="84" spans="3:8" ht="16.5" thickBot="1" x14ac:dyDescent="0.3">
      <c r="C84" s="532" t="s">
        <v>393</v>
      </c>
      <c r="D84" s="520"/>
      <c r="E84" s="520"/>
      <c r="F84" s="520"/>
      <c r="G84" s="521"/>
      <c r="H84" s="426">
        <f>H82+H83</f>
        <v>301018543.34805</v>
      </c>
    </row>
  </sheetData>
  <mergeCells count="4">
    <mergeCell ref="C3:H3"/>
    <mergeCell ref="C82:G82"/>
    <mergeCell ref="C83:F83"/>
    <mergeCell ref="C84:G8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8D65A-6867-4B83-B7F9-F2B82DC68464}">
  <dimension ref="B3:G82"/>
  <sheetViews>
    <sheetView topLeftCell="A73" workbookViewId="0">
      <selection activeCell="B4" sqref="B4:G4"/>
    </sheetView>
  </sheetViews>
  <sheetFormatPr baseColWidth="10" defaultRowHeight="15" x14ac:dyDescent="0.25"/>
  <cols>
    <col min="2" max="2" width="9.140625" customWidth="1"/>
    <col min="3" max="3" width="74.85546875" customWidth="1"/>
    <col min="6" max="6" width="21.140625" customWidth="1"/>
    <col min="7" max="7" width="19.85546875" customWidth="1"/>
  </cols>
  <sheetData>
    <row r="3" spans="2:7" ht="15.75" thickBot="1" x14ac:dyDescent="0.3"/>
    <row r="4" spans="2:7" ht="16.5" thickBot="1" x14ac:dyDescent="0.3">
      <c r="B4" s="524" t="s">
        <v>492</v>
      </c>
      <c r="C4" s="525"/>
      <c r="D4" s="525"/>
      <c r="E4" s="525"/>
      <c r="F4" s="525"/>
      <c r="G4" s="526"/>
    </row>
    <row r="5" spans="2:7" x14ac:dyDescent="0.25">
      <c r="B5" s="242"/>
      <c r="D5" s="243"/>
      <c r="E5" s="244"/>
      <c r="G5" s="245"/>
    </row>
    <row r="6" spans="2:7" ht="15.75" x14ac:dyDescent="0.25">
      <c r="B6" s="246" t="s">
        <v>254</v>
      </c>
      <c r="C6" s="247" t="s">
        <v>395</v>
      </c>
      <c r="D6" s="248" t="s">
        <v>256</v>
      </c>
      <c r="E6" s="427" t="s">
        <v>257</v>
      </c>
      <c r="F6" s="250" t="s">
        <v>258</v>
      </c>
      <c r="G6" s="251" t="s">
        <v>93</v>
      </c>
    </row>
    <row r="7" spans="2:7" ht="15.75" x14ac:dyDescent="0.25">
      <c r="B7" s="352" t="s">
        <v>396</v>
      </c>
      <c r="C7" s="353" t="s">
        <v>397</v>
      </c>
      <c r="D7" s="358"/>
      <c r="E7" s="359"/>
      <c r="F7" s="350"/>
      <c r="G7" s="351">
        <f>G8</f>
        <v>22105828.080000002</v>
      </c>
    </row>
    <row r="8" spans="2:7" x14ac:dyDescent="0.25">
      <c r="B8" s="344" t="s">
        <v>398</v>
      </c>
      <c r="C8" s="428" t="s">
        <v>399</v>
      </c>
      <c r="D8" s="429" t="s">
        <v>261</v>
      </c>
      <c r="E8" s="430">
        <v>57.96</v>
      </c>
      <c r="F8" s="431">
        <v>381398</v>
      </c>
      <c r="G8" s="432">
        <f>E8*F8</f>
        <v>22105828.080000002</v>
      </c>
    </row>
    <row r="9" spans="2:7" x14ac:dyDescent="0.25">
      <c r="B9" s="352" t="s">
        <v>406</v>
      </c>
      <c r="C9" s="353" t="s">
        <v>407</v>
      </c>
      <c r="D9" s="348"/>
      <c r="E9" s="349"/>
      <c r="F9" s="354"/>
      <c r="G9" s="351">
        <f>G10</f>
        <v>9410076.4800000004</v>
      </c>
    </row>
    <row r="10" spans="2:7" x14ac:dyDescent="0.25">
      <c r="B10" s="344" t="s">
        <v>408</v>
      </c>
      <c r="C10" s="433" t="s">
        <v>409</v>
      </c>
      <c r="D10" s="429" t="s">
        <v>261</v>
      </c>
      <c r="E10" s="430">
        <v>19.32</v>
      </c>
      <c r="F10" s="431">
        <v>487064</v>
      </c>
      <c r="G10" s="432">
        <f>E10*F10</f>
        <v>9410076.4800000004</v>
      </c>
    </row>
    <row r="11" spans="2:7" ht="15.75" x14ac:dyDescent="0.25">
      <c r="B11" s="352" t="s">
        <v>32</v>
      </c>
      <c r="C11" s="353" t="s">
        <v>145</v>
      </c>
      <c r="D11" s="358"/>
      <c r="E11" s="359"/>
      <c r="F11" s="354"/>
      <c r="G11" s="351">
        <f>G12</f>
        <v>390684</v>
      </c>
    </row>
    <row r="12" spans="2:7" x14ac:dyDescent="0.25">
      <c r="B12" s="344" t="s">
        <v>33</v>
      </c>
      <c r="C12" s="433" t="s">
        <v>262</v>
      </c>
      <c r="D12" s="429" t="s">
        <v>261</v>
      </c>
      <c r="E12" s="430">
        <v>6</v>
      </c>
      <c r="F12" s="431">
        <v>65114</v>
      </c>
      <c r="G12" s="432">
        <f>E12*F12</f>
        <v>390684</v>
      </c>
    </row>
    <row r="13" spans="2:7" ht="31.5" x14ac:dyDescent="0.25">
      <c r="B13" s="365" t="s">
        <v>141</v>
      </c>
      <c r="C13" s="434" t="s">
        <v>142</v>
      </c>
      <c r="D13" s="358"/>
      <c r="E13" s="359"/>
      <c r="F13" s="350"/>
      <c r="G13" s="351">
        <f>SUM(G14:G17)</f>
        <v>9874570</v>
      </c>
    </row>
    <row r="14" spans="2:7" ht="31.5" x14ac:dyDescent="0.25">
      <c r="B14" s="273" t="s">
        <v>276</v>
      </c>
      <c r="C14" s="259" t="s">
        <v>277</v>
      </c>
      <c r="D14" s="260" t="s">
        <v>267</v>
      </c>
      <c r="E14" s="375">
        <v>16</v>
      </c>
      <c r="F14" s="262">
        <v>206682</v>
      </c>
      <c r="G14" s="263">
        <f t="shared" ref="G14:G21" si="0">E14*F14</f>
        <v>3306912</v>
      </c>
    </row>
    <row r="15" spans="2:7" ht="15.75" x14ac:dyDescent="0.25">
      <c r="B15" s="273" t="s">
        <v>278</v>
      </c>
      <c r="C15" s="259" t="s">
        <v>279</v>
      </c>
      <c r="D15" s="260" t="s">
        <v>267</v>
      </c>
      <c r="E15" s="375">
        <v>12</v>
      </c>
      <c r="F15" s="262">
        <v>263691</v>
      </c>
      <c r="G15" s="263">
        <f t="shared" si="0"/>
        <v>3164292</v>
      </c>
    </row>
    <row r="16" spans="2:7" ht="30" x14ac:dyDescent="0.25">
      <c r="B16" s="273" t="s">
        <v>280</v>
      </c>
      <c r="C16" s="274" t="s">
        <v>281</v>
      </c>
      <c r="D16" s="260" t="s">
        <v>267</v>
      </c>
      <c r="E16" s="375">
        <v>4</v>
      </c>
      <c r="F16" s="262">
        <v>305244</v>
      </c>
      <c r="G16" s="263">
        <f t="shared" si="0"/>
        <v>1220976</v>
      </c>
    </row>
    <row r="17" spans="2:7" ht="30" x14ac:dyDescent="0.25">
      <c r="B17" s="266" t="s">
        <v>282</v>
      </c>
      <c r="C17" s="274" t="s">
        <v>283</v>
      </c>
      <c r="D17" s="260" t="s">
        <v>267</v>
      </c>
      <c r="E17" s="375">
        <v>7</v>
      </c>
      <c r="F17" s="262">
        <v>311770</v>
      </c>
      <c r="G17" s="263">
        <f t="shared" si="0"/>
        <v>2182390</v>
      </c>
    </row>
    <row r="18" spans="2:7" x14ac:dyDescent="0.25">
      <c r="B18" s="346" t="s">
        <v>34</v>
      </c>
      <c r="C18" s="347" t="s">
        <v>79</v>
      </c>
      <c r="D18" s="348"/>
      <c r="E18" s="349"/>
      <c r="F18" s="418"/>
      <c r="G18" s="351">
        <f>SUM(G19)</f>
        <v>1606374</v>
      </c>
    </row>
    <row r="19" spans="2:7" x14ac:dyDescent="0.25">
      <c r="B19" s="266" t="s">
        <v>284</v>
      </c>
      <c r="C19" s="274" t="s">
        <v>285</v>
      </c>
      <c r="D19" s="260" t="s">
        <v>267</v>
      </c>
      <c r="E19" s="375">
        <v>21</v>
      </c>
      <c r="F19" s="262">
        <v>76494</v>
      </c>
      <c r="G19" s="263">
        <f t="shared" si="0"/>
        <v>1606374</v>
      </c>
    </row>
    <row r="20" spans="2:7" x14ac:dyDescent="0.25">
      <c r="B20" s="435" t="s">
        <v>485</v>
      </c>
      <c r="C20" s="436" t="s">
        <v>486</v>
      </c>
      <c r="D20" s="348"/>
      <c r="E20" s="374"/>
      <c r="F20" s="354"/>
      <c r="G20" s="351">
        <f>SUM(G21)</f>
        <v>456208</v>
      </c>
    </row>
    <row r="21" spans="2:7" x14ac:dyDescent="0.25">
      <c r="B21" s="266" t="s">
        <v>66</v>
      </c>
      <c r="C21" s="274" t="s">
        <v>487</v>
      </c>
      <c r="D21" s="260" t="s">
        <v>267</v>
      </c>
      <c r="E21" s="375">
        <v>1</v>
      </c>
      <c r="F21" s="262">
        <v>456208</v>
      </c>
      <c r="G21" s="263">
        <f t="shared" si="0"/>
        <v>456208</v>
      </c>
    </row>
    <row r="22" spans="2:7" x14ac:dyDescent="0.25">
      <c r="B22" s="346" t="s">
        <v>29</v>
      </c>
      <c r="C22" s="347" t="s">
        <v>71</v>
      </c>
      <c r="D22" s="348"/>
      <c r="E22" s="374"/>
      <c r="F22" s="354"/>
      <c r="G22" s="351">
        <f>SUM(G23)</f>
        <v>2539035</v>
      </c>
    </row>
    <row r="23" spans="2:7" x14ac:dyDescent="0.25">
      <c r="B23" s="437" t="s">
        <v>30</v>
      </c>
      <c r="C23" s="269" t="s">
        <v>488</v>
      </c>
      <c r="D23" s="260" t="s">
        <v>261</v>
      </c>
      <c r="E23" s="438">
        <v>45</v>
      </c>
      <c r="F23" s="262">
        <v>56423</v>
      </c>
      <c r="G23" s="263">
        <f>E23*F23</f>
        <v>2539035</v>
      </c>
    </row>
    <row r="24" spans="2:7" ht="15.75" x14ac:dyDescent="0.25">
      <c r="B24" s="369">
        <v>15.1</v>
      </c>
      <c r="C24" s="370" t="s">
        <v>287</v>
      </c>
      <c r="D24" s="416"/>
      <c r="E24" s="416"/>
      <c r="F24" s="416"/>
      <c r="G24" s="439">
        <f>SUM(G25:G27)</f>
        <v>30981116</v>
      </c>
    </row>
    <row r="25" spans="2:7" ht="60" x14ac:dyDescent="0.25">
      <c r="B25" s="266" t="s">
        <v>288</v>
      </c>
      <c r="C25" s="371" t="s">
        <v>289</v>
      </c>
      <c r="D25" s="260" t="s">
        <v>267</v>
      </c>
      <c r="E25" s="261">
        <v>191</v>
      </c>
      <c r="F25" s="282">
        <v>68266</v>
      </c>
      <c r="G25" s="440">
        <f>E25*F25</f>
        <v>13038806</v>
      </c>
    </row>
    <row r="26" spans="2:7" ht="60" x14ac:dyDescent="0.25">
      <c r="B26" s="266" t="s">
        <v>290</v>
      </c>
      <c r="C26" s="372" t="s">
        <v>291</v>
      </c>
      <c r="D26" s="260" t="s">
        <v>267</v>
      </c>
      <c r="E26" s="261">
        <v>51</v>
      </c>
      <c r="F26" s="283">
        <v>214520</v>
      </c>
      <c r="G26" s="440">
        <f>E26*F26</f>
        <v>10940520</v>
      </c>
    </row>
    <row r="27" spans="2:7" ht="60" x14ac:dyDescent="0.25">
      <c r="B27" s="266" t="s">
        <v>292</v>
      </c>
      <c r="C27" s="372" t="s">
        <v>293</v>
      </c>
      <c r="D27" s="260" t="s">
        <v>267</v>
      </c>
      <c r="E27" s="261">
        <v>51</v>
      </c>
      <c r="F27" s="283">
        <v>137290</v>
      </c>
      <c r="G27" s="440">
        <f t="shared" ref="G27" si="1">E27*F27</f>
        <v>7001790</v>
      </c>
    </row>
    <row r="28" spans="2:7" x14ac:dyDescent="0.25">
      <c r="B28" s="367" t="s">
        <v>25</v>
      </c>
      <c r="C28" s="368" t="s">
        <v>101</v>
      </c>
      <c r="D28" s="348"/>
      <c r="E28" s="349"/>
      <c r="F28" s="417"/>
      <c r="G28" s="439">
        <f>SUM(G29:G31)</f>
        <v>14947444</v>
      </c>
    </row>
    <row r="29" spans="2:7" ht="30" x14ac:dyDescent="0.25">
      <c r="B29" s="266" t="s">
        <v>27</v>
      </c>
      <c r="C29" s="274" t="s">
        <v>294</v>
      </c>
      <c r="D29" s="260" t="s">
        <v>267</v>
      </c>
      <c r="E29" s="261">
        <v>24</v>
      </c>
      <c r="F29" s="287">
        <v>98565</v>
      </c>
      <c r="G29" s="440">
        <f>E29*F29</f>
        <v>2365560</v>
      </c>
    </row>
    <row r="30" spans="2:7" x14ac:dyDescent="0.25">
      <c r="B30" s="266" t="s">
        <v>295</v>
      </c>
      <c r="C30" s="269" t="s">
        <v>296</v>
      </c>
      <c r="D30" s="260" t="s">
        <v>267</v>
      </c>
      <c r="E30" s="261">
        <v>96</v>
      </c>
      <c r="F30" s="287">
        <v>92387</v>
      </c>
      <c r="G30" s="440">
        <f t="shared" ref="G30:G40" si="2">E30*F30</f>
        <v>8869152</v>
      </c>
    </row>
    <row r="31" spans="2:7" x14ac:dyDescent="0.25">
      <c r="B31" s="266" t="s">
        <v>297</v>
      </c>
      <c r="C31" s="269" t="s">
        <v>298</v>
      </c>
      <c r="D31" s="260" t="s">
        <v>267</v>
      </c>
      <c r="E31" s="261">
        <v>71</v>
      </c>
      <c r="F31" s="287">
        <v>52292</v>
      </c>
      <c r="G31" s="440">
        <f t="shared" si="2"/>
        <v>3712732</v>
      </c>
    </row>
    <row r="32" spans="2:7" x14ac:dyDescent="0.25">
      <c r="B32" s="355" t="s">
        <v>234</v>
      </c>
      <c r="C32" s="373" t="s">
        <v>235</v>
      </c>
      <c r="D32" s="348"/>
      <c r="E32" s="349"/>
      <c r="F32" s="418"/>
      <c r="G32" s="439">
        <f>SUM(G33:G40)</f>
        <v>5320119</v>
      </c>
    </row>
    <row r="33" spans="2:7" ht="47.25" x14ac:dyDescent="0.25">
      <c r="B33" s="273" t="s">
        <v>299</v>
      </c>
      <c r="C33" s="290" t="s">
        <v>300</v>
      </c>
      <c r="D33" s="260" t="s">
        <v>267</v>
      </c>
      <c r="E33" s="261">
        <v>2</v>
      </c>
      <c r="F33" s="441">
        <v>352277</v>
      </c>
      <c r="G33" s="440">
        <f t="shared" si="2"/>
        <v>704554</v>
      </c>
    </row>
    <row r="34" spans="2:7" ht="47.25" x14ac:dyDescent="0.25">
      <c r="B34" s="273" t="s">
        <v>301</v>
      </c>
      <c r="C34" s="290" t="s">
        <v>302</v>
      </c>
      <c r="D34" s="260" t="s">
        <v>267</v>
      </c>
      <c r="E34" s="261">
        <v>1</v>
      </c>
      <c r="F34" s="441">
        <v>442947</v>
      </c>
      <c r="G34" s="440">
        <f t="shared" si="2"/>
        <v>442947</v>
      </c>
    </row>
    <row r="35" spans="2:7" ht="47.25" x14ac:dyDescent="0.25">
      <c r="B35" s="273" t="s">
        <v>303</v>
      </c>
      <c r="C35" s="290" t="s">
        <v>304</v>
      </c>
      <c r="D35" s="260" t="s">
        <v>267</v>
      </c>
      <c r="E35" s="261">
        <v>1</v>
      </c>
      <c r="F35" s="441">
        <v>513818</v>
      </c>
      <c r="G35" s="440">
        <f t="shared" si="2"/>
        <v>513818</v>
      </c>
    </row>
    <row r="36" spans="2:7" ht="15.75" x14ac:dyDescent="0.25">
      <c r="B36" s="273" t="s">
        <v>26</v>
      </c>
      <c r="C36" s="290" t="s">
        <v>305</v>
      </c>
      <c r="D36" s="260" t="s">
        <v>267</v>
      </c>
      <c r="E36" s="261">
        <v>13</v>
      </c>
      <c r="F36" s="287">
        <v>88707</v>
      </c>
      <c r="G36" s="440">
        <f t="shared" si="2"/>
        <v>1153191</v>
      </c>
    </row>
    <row r="37" spans="2:7" ht="15.75" x14ac:dyDescent="0.25">
      <c r="B37" s="273" t="s">
        <v>306</v>
      </c>
      <c r="C37" s="290" t="s">
        <v>307</v>
      </c>
      <c r="D37" s="260" t="s">
        <v>267</v>
      </c>
      <c r="E37" s="261">
        <v>12</v>
      </c>
      <c r="F37" s="287">
        <v>101125</v>
      </c>
      <c r="G37" s="440">
        <f t="shared" si="2"/>
        <v>1213500</v>
      </c>
    </row>
    <row r="38" spans="2:7" ht="15.75" x14ac:dyDescent="0.25">
      <c r="B38" s="273" t="s">
        <v>308</v>
      </c>
      <c r="C38" s="290" t="s">
        <v>309</v>
      </c>
      <c r="D38" s="260" t="s">
        <v>267</v>
      </c>
      <c r="E38" s="261">
        <v>3</v>
      </c>
      <c r="F38" s="287">
        <v>114243</v>
      </c>
      <c r="G38" s="440">
        <f t="shared" si="2"/>
        <v>342729</v>
      </c>
    </row>
    <row r="39" spans="2:7" ht="15.75" x14ac:dyDescent="0.25">
      <c r="B39" s="273" t="s">
        <v>310</v>
      </c>
      <c r="C39" s="290" t="s">
        <v>311</v>
      </c>
      <c r="D39" s="260" t="s">
        <v>267</v>
      </c>
      <c r="E39" s="261">
        <v>2</v>
      </c>
      <c r="F39" s="287">
        <v>87678</v>
      </c>
      <c r="G39" s="440">
        <f t="shared" si="2"/>
        <v>175356</v>
      </c>
    </row>
    <row r="40" spans="2:7" x14ac:dyDescent="0.25">
      <c r="B40" s="266" t="s">
        <v>136</v>
      </c>
      <c r="C40" s="269" t="s">
        <v>312</v>
      </c>
      <c r="D40" s="260" t="s">
        <v>267</v>
      </c>
      <c r="E40" s="261">
        <v>8</v>
      </c>
      <c r="F40" s="287">
        <v>96753</v>
      </c>
      <c r="G40" s="440">
        <f t="shared" si="2"/>
        <v>774024</v>
      </c>
    </row>
    <row r="41" spans="2:7" x14ac:dyDescent="0.25">
      <c r="B41" s="355" t="s">
        <v>313</v>
      </c>
      <c r="C41" s="373" t="s">
        <v>314</v>
      </c>
      <c r="D41" s="376"/>
      <c r="E41" s="377"/>
      <c r="F41" s="350"/>
      <c r="G41" s="351">
        <f>SUM(G42:G47)</f>
        <v>19753160</v>
      </c>
    </row>
    <row r="42" spans="2:7" x14ac:dyDescent="0.25">
      <c r="B42" s="295" t="s">
        <v>315</v>
      </c>
      <c r="C42" s="296" t="s">
        <v>316</v>
      </c>
      <c r="D42" s="297" t="s">
        <v>221</v>
      </c>
      <c r="E42" s="297">
        <v>150</v>
      </c>
      <c r="F42" s="262">
        <v>34416</v>
      </c>
      <c r="G42" s="263">
        <f>E42*F42</f>
        <v>5162400</v>
      </c>
    </row>
    <row r="43" spans="2:7" x14ac:dyDescent="0.25">
      <c r="B43" s="295" t="s">
        <v>317</v>
      </c>
      <c r="C43" s="296" t="s">
        <v>318</v>
      </c>
      <c r="D43" s="297" t="s">
        <v>221</v>
      </c>
      <c r="E43" s="297">
        <v>100</v>
      </c>
      <c r="F43" s="262">
        <v>41695</v>
      </c>
      <c r="G43" s="263">
        <f t="shared" ref="G43:G47" si="3">E43*F43</f>
        <v>4169500</v>
      </c>
    </row>
    <row r="44" spans="2:7" x14ac:dyDescent="0.25">
      <c r="B44" s="295" t="s">
        <v>319</v>
      </c>
      <c r="C44" s="296" t="s">
        <v>320</v>
      </c>
      <c r="D44" s="297" t="s">
        <v>221</v>
      </c>
      <c r="E44" s="297">
        <v>120</v>
      </c>
      <c r="F44" s="262">
        <v>52743</v>
      </c>
      <c r="G44" s="263">
        <f t="shared" si="3"/>
        <v>6329160</v>
      </c>
    </row>
    <row r="45" spans="2:7" ht="15.75" x14ac:dyDescent="0.25">
      <c r="B45" s="295" t="s">
        <v>321</v>
      </c>
      <c r="C45" s="296" t="s">
        <v>322</v>
      </c>
      <c r="D45" s="172" t="s">
        <v>323</v>
      </c>
      <c r="E45" s="297">
        <v>50</v>
      </c>
      <c r="F45" s="291">
        <v>19566</v>
      </c>
      <c r="G45" s="263">
        <f t="shared" si="3"/>
        <v>978300</v>
      </c>
    </row>
    <row r="46" spans="2:7" ht="15.75" x14ac:dyDescent="0.25">
      <c r="B46" s="295" t="s">
        <v>324</v>
      </c>
      <c r="C46" s="296" t="s">
        <v>325</v>
      </c>
      <c r="D46" s="172" t="s">
        <v>323</v>
      </c>
      <c r="E46" s="297">
        <v>50</v>
      </c>
      <c r="F46" s="291">
        <v>26825</v>
      </c>
      <c r="G46" s="263">
        <f t="shared" si="3"/>
        <v>1341250</v>
      </c>
    </row>
    <row r="47" spans="2:7" ht="15.75" x14ac:dyDescent="0.25">
      <c r="B47" s="295" t="s">
        <v>326</v>
      </c>
      <c r="C47" s="296" t="s">
        <v>327</v>
      </c>
      <c r="D47" s="172" t="s">
        <v>323</v>
      </c>
      <c r="E47" s="297">
        <v>50</v>
      </c>
      <c r="F47" s="291">
        <v>35451</v>
      </c>
      <c r="G47" s="263">
        <f t="shared" si="3"/>
        <v>1772550</v>
      </c>
    </row>
    <row r="48" spans="2:7" ht="15.75" x14ac:dyDescent="0.25">
      <c r="B48" s="355" t="s">
        <v>328</v>
      </c>
      <c r="C48" s="373" t="s">
        <v>329</v>
      </c>
      <c r="D48" s="379"/>
      <c r="E48" s="380"/>
      <c r="F48" s="381"/>
      <c r="G48" s="351">
        <f>SUM(G49:G54)</f>
        <v>18241107</v>
      </c>
    </row>
    <row r="49" spans="2:7" ht="15.75" x14ac:dyDescent="0.25">
      <c r="B49" s="295" t="s">
        <v>330</v>
      </c>
      <c r="C49" s="301" t="s">
        <v>331</v>
      </c>
      <c r="D49" s="172" t="s">
        <v>323</v>
      </c>
      <c r="E49" s="297">
        <v>10</v>
      </c>
      <c r="F49" s="291">
        <v>71222</v>
      </c>
      <c r="G49" s="263">
        <f>E49*F49</f>
        <v>712220</v>
      </c>
    </row>
    <row r="50" spans="2:7" ht="15.75" x14ac:dyDescent="0.25">
      <c r="B50" s="295" t="s">
        <v>332</v>
      </c>
      <c r="C50" s="301" t="s">
        <v>333</v>
      </c>
      <c r="D50" s="172" t="s">
        <v>323</v>
      </c>
      <c r="E50" s="297">
        <v>20</v>
      </c>
      <c r="F50" s="291">
        <v>78055</v>
      </c>
      <c r="G50" s="263">
        <f t="shared" ref="G50:G54" si="4">E50*F50</f>
        <v>1561100</v>
      </c>
    </row>
    <row r="51" spans="2:7" ht="15.75" x14ac:dyDescent="0.25">
      <c r="B51" s="295" t="s">
        <v>334</v>
      </c>
      <c r="C51" s="301" t="s">
        <v>335</v>
      </c>
      <c r="D51" s="172" t="s">
        <v>323</v>
      </c>
      <c r="E51" s="297">
        <v>2</v>
      </c>
      <c r="F51" s="291">
        <v>1253814</v>
      </c>
      <c r="G51" s="263">
        <f t="shared" si="4"/>
        <v>2507628</v>
      </c>
    </row>
    <row r="52" spans="2:7" ht="15.75" x14ac:dyDescent="0.25">
      <c r="B52" s="295" t="s">
        <v>336</v>
      </c>
      <c r="C52" s="301" t="s">
        <v>337</v>
      </c>
      <c r="D52" s="172" t="s">
        <v>323</v>
      </c>
      <c r="E52" s="297">
        <v>3</v>
      </c>
      <c r="F52" s="291">
        <v>2313814</v>
      </c>
      <c r="G52" s="263">
        <f t="shared" si="4"/>
        <v>6941442</v>
      </c>
    </row>
    <row r="53" spans="2:7" ht="15.75" x14ac:dyDescent="0.25">
      <c r="B53" s="295" t="s">
        <v>338</v>
      </c>
      <c r="C53" s="301" t="s">
        <v>339</v>
      </c>
      <c r="D53" s="172" t="s">
        <v>323</v>
      </c>
      <c r="E53" s="297">
        <v>1</v>
      </c>
      <c r="F53" s="291">
        <v>1007610</v>
      </c>
      <c r="G53" s="263">
        <f t="shared" si="4"/>
        <v>1007610</v>
      </c>
    </row>
    <row r="54" spans="2:7" ht="15.75" x14ac:dyDescent="0.25">
      <c r="B54" s="295" t="s">
        <v>340</v>
      </c>
      <c r="C54" s="301" t="s">
        <v>341</v>
      </c>
      <c r="D54" s="172" t="s">
        <v>323</v>
      </c>
      <c r="E54" s="297">
        <v>1</v>
      </c>
      <c r="F54" s="291">
        <v>5511107</v>
      </c>
      <c r="G54" s="263">
        <f t="shared" si="4"/>
        <v>5511107</v>
      </c>
    </row>
    <row r="55" spans="2:7" x14ac:dyDescent="0.25">
      <c r="B55" s="355" t="s">
        <v>342</v>
      </c>
      <c r="C55" s="373" t="s">
        <v>343</v>
      </c>
      <c r="D55" s="376"/>
      <c r="E55" s="383"/>
      <c r="F55" s="350"/>
      <c r="G55" s="351">
        <f>SUM(G56:G62)</f>
        <v>40795295</v>
      </c>
    </row>
    <row r="56" spans="2:7" ht="33.75" x14ac:dyDescent="0.25">
      <c r="B56" s="295" t="s">
        <v>344</v>
      </c>
      <c r="C56" s="296" t="s">
        <v>345</v>
      </c>
      <c r="D56" s="303" t="s">
        <v>323</v>
      </c>
      <c r="E56" s="297">
        <v>5</v>
      </c>
      <c r="F56" s="291">
        <v>159300</v>
      </c>
      <c r="G56" s="263">
        <f>E56*F56</f>
        <v>796500</v>
      </c>
    </row>
    <row r="57" spans="2:7" ht="33.75" x14ac:dyDescent="0.25">
      <c r="B57" s="295" t="s">
        <v>346</v>
      </c>
      <c r="C57" s="296" t="s">
        <v>347</v>
      </c>
      <c r="D57" s="303" t="s">
        <v>323</v>
      </c>
      <c r="E57" s="297">
        <v>6</v>
      </c>
      <c r="F57" s="291">
        <v>177691</v>
      </c>
      <c r="G57" s="263">
        <f t="shared" ref="G57:G62" si="5">E57*F57</f>
        <v>1066146</v>
      </c>
    </row>
    <row r="58" spans="2:7" ht="15.75" x14ac:dyDescent="0.25">
      <c r="B58" s="295" t="s">
        <v>348</v>
      </c>
      <c r="C58" s="296" t="s">
        <v>349</v>
      </c>
      <c r="D58" s="303" t="s">
        <v>323</v>
      </c>
      <c r="E58" s="297">
        <v>4</v>
      </c>
      <c r="F58" s="291">
        <v>331166</v>
      </c>
      <c r="G58" s="263">
        <f t="shared" si="5"/>
        <v>1324664</v>
      </c>
    </row>
    <row r="59" spans="2:7" ht="22.5" x14ac:dyDescent="0.25">
      <c r="B59" s="295" t="s">
        <v>350</v>
      </c>
      <c r="C59" s="296" t="s">
        <v>351</v>
      </c>
      <c r="D59" s="304" t="s">
        <v>221</v>
      </c>
      <c r="E59" s="297">
        <v>1100</v>
      </c>
      <c r="F59" s="291">
        <v>19889</v>
      </c>
      <c r="G59" s="263">
        <f t="shared" si="5"/>
        <v>21877900</v>
      </c>
    </row>
    <row r="60" spans="2:7" ht="22.5" x14ac:dyDescent="0.25">
      <c r="B60" s="295" t="s">
        <v>352</v>
      </c>
      <c r="C60" s="296" t="s">
        <v>353</v>
      </c>
      <c r="D60" s="304" t="s">
        <v>221</v>
      </c>
      <c r="E60" s="297">
        <v>650</v>
      </c>
      <c r="F60" s="305">
        <v>23742</v>
      </c>
      <c r="G60" s="263">
        <f t="shared" si="5"/>
        <v>15432300</v>
      </c>
    </row>
    <row r="61" spans="2:7" ht="22.5" x14ac:dyDescent="0.25">
      <c r="B61" s="295" t="s">
        <v>354</v>
      </c>
      <c r="C61" s="296" t="s">
        <v>355</v>
      </c>
      <c r="D61" s="303" t="s">
        <v>323</v>
      </c>
      <c r="E61" s="297">
        <v>2</v>
      </c>
      <c r="F61" s="305">
        <v>42322</v>
      </c>
      <c r="G61" s="263">
        <f t="shared" si="5"/>
        <v>84644</v>
      </c>
    </row>
    <row r="62" spans="2:7" x14ac:dyDescent="0.25">
      <c r="B62" s="295" t="s">
        <v>356</v>
      </c>
      <c r="C62" s="296" t="s">
        <v>357</v>
      </c>
      <c r="D62" s="306" t="s">
        <v>323</v>
      </c>
      <c r="E62" s="297">
        <v>3</v>
      </c>
      <c r="F62" s="305">
        <v>71047</v>
      </c>
      <c r="G62" s="263">
        <f t="shared" si="5"/>
        <v>213141</v>
      </c>
    </row>
    <row r="63" spans="2:7" x14ac:dyDescent="0.25">
      <c r="B63" s="355" t="s">
        <v>358</v>
      </c>
      <c r="C63" s="373" t="s">
        <v>359</v>
      </c>
      <c r="D63" s="384"/>
      <c r="E63" s="380"/>
      <c r="F63" s="354"/>
      <c r="G63" s="351">
        <f>SUM(G64:G71)</f>
        <v>26069989</v>
      </c>
    </row>
    <row r="64" spans="2:7" ht="15.75" x14ac:dyDescent="0.25">
      <c r="B64" s="295" t="s">
        <v>360</v>
      </c>
      <c r="C64" s="296" t="s">
        <v>361</v>
      </c>
      <c r="D64" s="310" t="s">
        <v>44</v>
      </c>
      <c r="E64" s="297">
        <v>650</v>
      </c>
      <c r="F64" s="311">
        <v>4565</v>
      </c>
      <c r="G64" s="263">
        <f t="shared" ref="G64:G71" si="6">E64*F64</f>
        <v>2967250</v>
      </c>
    </row>
    <row r="65" spans="2:7" ht="15.75" x14ac:dyDescent="0.25">
      <c r="B65" s="295" t="s">
        <v>362</v>
      </c>
      <c r="C65" s="296" t="s">
        <v>363</v>
      </c>
      <c r="D65" s="172" t="s">
        <v>2</v>
      </c>
      <c r="E65" s="297">
        <v>10</v>
      </c>
      <c r="F65" s="311">
        <v>16502</v>
      </c>
      <c r="G65" s="263">
        <f t="shared" si="6"/>
        <v>165020</v>
      </c>
    </row>
    <row r="66" spans="2:7" ht="15.75" x14ac:dyDescent="0.25">
      <c r="B66" s="295" t="s">
        <v>364</v>
      </c>
      <c r="C66" s="296" t="s">
        <v>365</v>
      </c>
      <c r="D66" s="172" t="s">
        <v>2</v>
      </c>
      <c r="E66" s="297">
        <v>5</v>
      </c>
      <c r="F66" s="311">
        <v>26158</v>
      </c>
      <c r="G66" s="263">
        <f t="shared" si="6"/>
        <v>130790</v>
      </c>
    </row>
    <row r="67" spans="2:7" ht="15.75" x14ac:dyDescent="0.25">
      <c r="B67" s="295" t="s">
        <v>366</v>
      </c>
      <c r="C67" s="296" t="s">
        <v>367</v>
      </c>
      <c r="D67" s="172" t="s">
        <v>2</v>
      </c>
      <c r="E67" s="297">
        <v>20</v>
      </c>
      <c r="F67" s="311">
        <v>457846</v>
      </c>
      <c r="G67" s="263">
        <f t="shared" si="6"/>
        <v>9156920</v>
      </c>
    </row>
    <row r="68" spans="2:7" ht="15.75" x14ac:dyDescent="0.25">
      <c r="B68" s="295" t="s">
        <v>368</v>
      </c>
      <c r="C68" s="296" t="s">
        <v>369</v>
      </c>
      <c r="D68" s="172" t="s">
        <v>2</v>
      </c>
      <c r="E68" s="297">
        <v>50</v>
      </c>
      <c r="F68" s="311">
        <v>83560</v>
      </c>
      <c r="G68" s="263">
        <f t="shared" si="6"/>
        <v>4178000</v>
      </c>
    </row>
    <row r="69" spans="2:7" ht="15.75" x14ac:dyDescent="0.25">
      <c r="B69" s="295" t="s">
        <v>370</v>
      </c>
      <c r="C69" s="296" t="s">
        <v>371</v>
      </c>
      <c r="D69" s="172" t="s">
        <v>2</v>
      </c>
      <c r="E69" s="297">
        <v>71</v>
      </c>
      <c r="F69" s="311">
        <v>100326</v>
      </c>
      <c r="G69" s="263">
        <f t="shared" si="6"/>
        <v>7123146</v>
      </c>
    </row>
    <row r="70" spans="2:7" ht="15.75" x14ac:dyDescent="0.25">
      <c r="B70" s="295" t="s">
        <v>372</v>
      </c>
      <c r="C70" s="296" t="s">
        <v>373</v>
      </c>
      <c r="D70" s="172" t="s">
        <v>2</v>
      </c>
      <c r="E70" s="297">
        <v>2</v>
      </c>
      <c r="F70" s="311">
        <v>630499</v>
      </c>
      <c r="G70" s="263">
        <f t="shared" si="6"/>
        <v>1260998</v>
      </c>
    </row>
    <row r="71" spans="2:7" ht="15.75" x14ac:dyDescent="0.25">
      <c r="B71" s="295" t="s">
        <v>374</v>
      </c>
      <c r="C71" s="296" t="s">
        <v>375</v>
      </c>
      <c r="D71" s="172" t="s">
        <v>2</v>
      </c>
      <c r="E71" s="297">
        <v>1</v>
      </c>
      <c r="F71" s="311">
        <v>1087865</v>
      </c>
      <c r="G71" s="263">
        <f t="shared" si="6"/>
        <v>1087865</v>
      </c>
    </row>
    <row r="72" spans="2:7" ht="15.75" x14ac:dyDescent="0.25">
      <c r="B72" s="442">
        <v>8</v>
      </c>
      <c r="C72" s="443" t="s">
        <v>489</v>
      </c>
      <c r="D72" s="444"/>
      <c r="E72" s="445"/>
      <c r="F72" s="350"/>
      <c r="G72" s="351">
        <f>SUM(G73:G74)</f>
        <v>17399625</v>
      </c>
    </row>
    <row r="73" spans="2:7" x14ac:dyDescent="0.25">
      <c r="B73" s="266" t="s">
        <v>96</v>
      </c>
      <c r="C73" s="269" t="s">
        <v>490</v>
      </c>
      <c r="D73" s="260" t="s">
        <v>267</v>
      </c>
      <c r="E73" s="375">
        <v>1</v>
      </c>
      <c r="F73" s="262">
        <v>10067943</v>
      </c>
      <c r="G73" s="263">
        <f>F73*E73</f>
        <v>10067943</v>
      </c>
    </row>
    <row r="74" spans="2:7" x14ac:dyDescent="0.25">
      <c r="B74" s="266" t="s">
        <v>161</v>
      </c>
      <c r="C74" s="269" t="s">
        <v>491</v>
      </c>
      <c r="D74" s="260" t="s">
        <v>267</v>
      </c>
      <c r="E74" s="375">
        <v>1</v>
      </c>
      <c r="F74" s="262">
        <v>7331682</v>
      </c>
      <c r="G74" s="263">
        <f>F74*E74</f>
        <v>7331682</v>
      </c>
    </row>
    <row r="75" spans="2:7" x14ac:dyDescent="0.25">
      <c r="B75" s="346" t="s">
        <v>0</v>
      </c>
      <c r="C75" s="347" t="s">
        <v>87</v>
      </c>
      <c r="D75" s="348"/>
      <c r="E75" s="374"/>
      <c r="F75" s="350"/>
      <c r="G75" s="351">
        <f>SUM(G76)</f>
        <v>4891320</v>
      </c>
    </row>
    <row r="76" spans="2:7" ht="15.75" thickBot="1" x14ac:dyDescent="0.3">
      <c r="B76" s="446" t="s">
        <v>1</v>
      </c>
      <c r="C76" s="447" t="s">
        <v>384</v>
      </c>
      <c r="D76" s="315" t="s">
        <v>261</v>
      </c>
      <c r="E76" s="448">
        <v>1941</v>
      </c>
      <c r="F76" s="449">
        <v>2520</v>
      </c>
      <c r="G76" s="318">
        <f>E76*F76</f>
        <v>4891320</v>
      </c>
    </row>
    <row r="77" spans="2:7" x14ac:dyDescent="0.25">
      <c r="B77" s="385" t="s">
        <v>385</v>
      </c>
      <c r="C77" s="424" t="s">
        <v>386</v>
      </c>
      <c r="D77" s="348"/>
      <c r="E77" s="349"/>
      <c r="F77" s="354"/>
      <c r="G77" s="351">
        <f>SUM(G78:G79)</f>
        <v>9899100</v>
      </c>
    </row>
    <row r="78" spans="2:7" ht="15.75" thickBot="1" x14ac:dyDescent="0.3">
      <c r="B78" s="321" t="s">
        <v>162</v>
      </c>
      <c r="C78" s="450" t="s">
        <v>388</v>
      </c>
      <c r="D78" s="315" t="s">
        <v>261</v>
      </c>
      <c r="E78" s="316">
        <v>1941</v>
      </c>
      <c r="F78" s="451">
        <v>2500</v>
      </c>
      <c r="G78" s="452">
        <f>E78*F78</f>
        <v>4852500</v>
      </c>
    </row>
    <row r="79" spans="2:7" ht="15.75" thickBot="1" x14ac:dyDescent="0.3">
      <c r="B79" s="453" t="s">
        <v>165</v>
      </c>
      <c r="C79" s="454" t="s">
        <v>390</v>
      </c>
      <c r="D79" s="455" t="s">
        <v>261</v>
      </c>
      <c r="E79" s="316">
        <v>1941</v>
      </c>
      <c r="F79" s="456">
        <v>2600</v>
      </c>
      <c r="G79" s="457">
        <f>E79*F79</f>
        <v>5046600</v>
      </c>
    </row>
    <row r="80" spans="2:7" ht="16.5" thickBot="1" x14ac:dyDescent="0.3">
      <c r="B80" s="329"/>
      <c r="C80" s="519" t="s">
        <v>391</v>
      </c>
      <c r="D80" s="520"/>
      <c r="E80" s="520"/>
      <c r="F80" s="521"/>
      <c r="G80" s="330">
        <f>G77+G75+G72+G63+G55+G48+G41+G32+G28+G24+G22+G20+G18+G13+G11+G9+G7</f>
        <v>234681050.56</v>
      </c>
    </row>
    <row r="81" spans="2:7" ht="16.5" thickBot="1" x14ac:dyDescent="0.3">
      <c r="B81" s="329"/>
      <c r="C81" s="522" t="s">
        <v>392</v>
      </c>
      <c r="D81" s="523"/>
      <c r="E81" s="523"/>
      <c r="F81" s="331">
        <v>0.32</v>
      </c>
      <c r="G81" s="332">
        <f>G80*F81</f>
        <v>75097936.179200009</v>
      </c>
    </row>
    <row r="82" spans="2:7" ht="16.5" thickBot="1" x14ac:dyDescent="0.3">
      <c r="B82" s="329"/>
      <c r="C82" s="519" t="s">
        <v>393</v>
      </c>
      <c r="D82" s="520"/>
      <c r="E82" s="520"/>
      <c r="F82" s="521"/>
      <c r="G82" s="332">
        <f>G80+G81</f>
        <v>309778986.7392</v>
      </c>
    </row>
  </sheetData>
  <mergeCells count="4">
    <mergeCell ref="B4:G4"/>
    <mergeCell ref="C80:F80"/>
    <mergeCell ref="C81:E81"/>
    <mergeCell ref="C82:F8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EC274-36D0-49D6-B9FA-078541205EAB}">
  <dimension ref="B1:K15"/>
  <sheetViews>
    <sheetView workbookViewId="0">
      <selection activeCell="C8" sqref="C8"/>
    </sheetView>
  </sheetViews>
  <sheetFormatPr baseColWidth="10" defaultColWidth="11.42578125" defaultRowHeight="12.75" x14ac:dyDescent="0.25"/>
  <cols>
    <col min="1" max="1" width="11.42578125" style="3"/>
    <col min="2" max="2" width="9.28515625" style="3" customWidth="1"/>
    <col min="3" max="3" width="43.85546875" style="3" customWidth="1"/>
    <col min="4" max="5" width="11.42578125" style="3"/>
    <col min="6" max="6" width="17.5703125" style="3" customWidth="1"/>
    <col min="7" max="7" width="20.5703125" style="3" customWidth="1"/>
    <col min="8" max="8" width="11.42578125" style="3"/>
    <col min="9" max="9" width="14.85546875" style="3" bestFit="1" customWidth="1"/>
    <col min="10" max="10" width="11.42578125" style="3"/>
    <col min="11" max="11" width="14.85546875" style="3" bestFit="1" customWidth="1"/>
    <col min="12" max="16384" width="11.42578125" style="3"/>
  </cols>
  <sheetData>
    <row r="1" spans="2:11" ht="13.5" thickBot="1" x14ac:dyDescent="0.3"/>
    <row r="2" spans="2:11" x14ac:dyDescent="0.25">
      <c r="B2" s="538" t="s">
        <v>157</v>
      </c>
      <c r="C2" s="539"/>
      <c r="D2" s="539"/>
      <c r="E2" s="539"/>
      <c r="F2" s="539"/>
      <c r="G2" s="540"/>
    </row>
    <row r="3" spans="2:11" ht="13.5" thickBot="1" x14ac:dyDescent="0.3">
      <c r="B3" s="541"/>
      <c r="C3" s="542"/>
      <c r="D3" s="542"/>
      <c r="E3" s="542"/>
      <c r="F3" s="542"/>
      <c r="G3" s="543"/>
    </row>
    <row r="4" spans="2:11" ht="26.25" thickBot="1" x14ac:dyDescent="0.3">
      <c r="B4" s="4" t="s">
        <v>7</v>
      </c>
      <c r="C4" s="5" t="s">
        <v>6</v>
      </c>
      <c r="D4" s="5" t="s">
        <v>2</v>
      </c>
      <c r="E4" s="5" t="s">
        <v>3</v>
      </c>
      <c r="F4" s="6" t="s">
        <v>4</v>
      </c>
      <c r="G4" s="7" t="s">
        <v>5</v>
      </c>
    </row>
    <row r="5" spans="2:11" x14ac:dyDescent="0.25">
      <c r="B5" s="8" t="s">
        <v>9</v>
      </c>
      <c r="C5" s="544" t="s">
        <v>8</v>
      </c>
      <c r="D5" s="544"/>
      <c r="E5" s="544"/>
      <c r="F5" s="544"/>
      <c r="G5" s="24">
        <f>SUM(G6:G8)</f>
        <v>20357704</v>
      </c>
    </row>
    <row r="6" spans="2:11" x14ac:dyDescent="0.25">
      <c r="B6" s="19" t="s">
        <v>10</v>
      </c>
      <c r="C6" s="1" t="s">
        <v>12</v>
      </c>
      <c r="D6" s="2" t="s">
        <v>18</v>
      </c>
      <c r="E6" s="2">
        <v>278.10000000000002</v>
      </c>
      <c r="F6" s="23">
        <v>2500</v>
      </c>
      <c r="G6" s="21">
        <f>E6*F6</f>
        <v>695250</v>
      </c>
    </row>
    <row r="7" spans="2:11" x14ac:dyDescent="0.25">
      <c r="B7" s="19" t="s">
        <v>11</v>
      </c>
      <c r="C7" s="1" t="s">
        <v>13</v>
      </c>
      <c r="D7" s="2" t="s">
        <v>18</v>
      </c>
      <c r="E7" s="2">
        <v>278.10000000000002</v>
      </c>
      <c r="F7" s="23">
        <v>2600</v>
      </c>
      <c r="G7" s="21">
        <f>E7*F7</f>
        <v>723060.00000000012</v>
      </c>
      <c r="I7" s="28"/>
      <c r="K7" s="32"/>
    </row>
    <row r="8" spans="2:11" ht="13.5" thickBot="1" x14ac:dyDescent="0.3">
      <c r="B8" s="9" t="s">
        <v>17</v>
      </c>
      <c r="C8" s="10" t="s">
        <v>36</v>
      </c>
      <c r="D8" s="11" t="s">
        <v>37</v>
      </c>
      <c r="E8" s="11">
        <v>1</v>
      </c>
      <c r="F8" s="20">
        <v>18939394</v>
      </c>
      <c r="G8" s="22">
        <f>E8*F8</f>
        <v>18939394</v>
      </c>
      <c r="I8" s="28"/>
    </row>
    <row r="9" spans="2:11" ht="13.5" thickBot="1" x14ac:dyDescent="0.3">
      <c r="I9" s="28"/>
      <c r="K9" s="28"/>
    </row>
    <row r="10" spans="2:11" ht="13.5" thickBot="1" x14ac:dyDescent="0.3">
      <c r="B10" s="545" t="s">
        <v>14</v>
      </c>
      <c r="C10" s="546"/>
      <c r="D10" s="546"/>
      <c r="E10" s="546"/>
      <c r="F10" s="12"/>
      <c r="G10" s="30">
        <f>+G5</f>
        <v>20357704</v>
      </c>
    </row>
    <row r="11" spans="2:11" ht="13.5" thickBot="1" x14ac:dyDescent="0.3">
      <c r="B11" s="547" t="s">
        <v>16</v>
      </c>
      <c r="C11" s="548"/>
      <c r="D11" s="548"/>
      <c r="E11" s="548"/>
      <c r="F11" s="29">
        <v>0.32</v>
      </c>
      <c r="G11" s="15">
        <f>ROUND(G10*F11,0)</f>
        <v>6514465</v>
      </c>
    </row>
    <row r="12" spans="2:11" ht="13.5" thickBot="1" x14ac:dyDescent="0.3">
      <c r="B12" s="536" t="s">
        <v>15</v>
      </c>
      <c r="C12" s="537"/>
      <c r="D12" s="537"/>
      <c r="E12" s="537"/>
      <c r="F12" s="16"/>
      <c r="G12" s="31">
        <f>G10+G11</f>
        <v>26872169</v>
      </c>
      <c r="I12" s="28"/>
    </row>
    <row r="14" spans="2:11" x14ac:dyDescent="0.25">
      <c r="G14" s="32"/>
    </row>
    <row r="15" spans="2:11" x14ac:dyDescent="0.25">
      <c r="G15" s="28"/>
    </row>
  </sheetData>
  <mergeCells count="5">
    <mergeCell ref="B12:E12"/>
    <mergeCell ref="B2:G3"/>
    <mergeCell ref="C5:F5"/>
    <mergeCell ref="B10:E10"/>
    <mergeCell ref="B11:E11"/>
  </mergeCells>
  <phoneticPr fontId="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B8B6E-B1A9-4F90-BC90-122E316F679A}">
  <dimension ref="B1:I16"/>
  <sheetViews>
    <sheetView workbookViewId="0">
      <selection activeCell="C8" sqref="C8"/>
    </sheetView>
  </sheetViews>
  <sheetFormatPr baseColWidth="10" defaultColWidth="11.42578125" defaultRowHeight="12.75" x14ac:dyDescent="0.25"/>
  <cols>
    <col min="1" max="1" width="11.42578125" style="3"/>
    <col min="2" max="2" width="9.28515625" style="3" customWidth="1"/>
    <col min="3" max="3" width="43.85546875" style="3" customWidth="1"/>
    <col min="4" max="5" width="11.42578125" style="3"/>
    <col min="6" max="6" width="17.5703125" style="3" customWidth="1"/>
    <col min="7" max="7" width="21" style="3" customWidth="1"/>
    <col min="8" max="8" width="11.42578125" style="3"/>
    <col min="9" max="9" width="14.85546875" style="3" bestFit="1" customWidth="1"/>
    <col min="10" max="16384" width="11.42578125" style="3"/>
  </cols>
  <sheetData>
    <row r="1" spans="2:9" ht="13.5" thickBot="1" x14ac:dyDescent="0.3"/>
    <row r="2" spans="2:9" x14ac:dyDescent="0.25">
      <c r="B2" s="538" t="s">
        <v>156</v>
      </c>
      <c r="C2" s="539"/>
      <c r="D2" s="539"/>
      <c r="E2" s="539"/>
      <c r="F2" s="539"/>
      <c r="G2" s="540"/>
    </row>
    <row r="3" spans="2:9" ht="13.5" thickBot="1" x14ac:dyDescent="0.3">
      <c r="B3" s="541"/>
      <c r="C3" s="542"/>
      <c r="D3" s="542"/>
      <c r="E3" s="542"/>
      <c r="F3" s="542"/>
      <c r="G3" s="543"/>
    </row>
    <row r="4" spans="2:9" ht="26.25" thickBot="1" x14ac:dyDescent="0.3">
      <c r="B4" s="4" t="s">
        <v>7</v>
      </c>
      <c r="C4" s="5" t="s">
        <v>6</v>
      </c>
      <c r="D4" s="5" t="s">
        <v>2</v>
      </c>
      <c r="E4" s="5" t="s">
        <v>3</v>
      </c>
      <c r="F4" s="6" t="s">
        <v>4</v>
      </c>
      <c r="G4" s="7" t="s">
        <v>5</v>
      </c>
    </row>
    <row r="5" spans="2:9" x14ac:dyDescent="0.25">
      <c r="B5" s="8" t="s">
        <v>9</v>
      </c>
      <c r="C5" s="544" t="s">
        <v>8</v>
      </c>
      <c r="D5" s="544"/>
      <c r="E5" s="544"/>
      <c r="F5" s="544"/>
      <c r="G5" s="18">
        <f>SUM(G6:G8)</f>
        <v>24982894</v>
      </c>
    </row>
    <row r="6" spans="2:9" x14ac:dyDescent="0.25">
      <c r="B6" s="19" t="s">
        <v>10</v>
      </c>
      <c r="C6" s="1" t="s">
        <v>12</v>
      </c>
      <c r="D6" s="2" t="s">
        <v>18</v>
      </c>
      <c r="E6" s="2">
        <v>1185</v>
      </c>
      <c r="F6" s="23">
        <v>2500</v>
      </c>
      <c r="G6" s="21">
        <f>ROUND(E6*F6,0)</f>
        <v>2962500</v>
      </c>
    </row>
    <row r="7" spans="2:9" x14ac:dyDescent="0.25">
      <c r="B7" s="19" t="s">
        <v>11</v>
      </c>
      <c r="C7" s="1" t="s">
        <v>13</v>
      </c>
      <c r="D7" s="2" t="s">
        <v>18</v>
      </c>
      <c r="E7" s="2">
        <v>1185</v>
      </c>
      <c r="F7" s="23">
        <v>2600</v>
      </c>
      <c r="G7" s="21">
        <f>ROUND(E7*F7,0)</f>
        <v>3081000</v>
      </c>
    </row>
    <row r="8" spans="2:9" ht="13.5" thickBot="1" x14ac:dyDescent="0.3">
      <c r="B8" s="9" t="s">
        <v>17</v>
      </c>
      <c r="C8" s="10" t="s">
        <v>36</v>
      </c>
      <c r="D8" s="11" t="s">
        <v>37</v>
      </c>
      <c r="E8" s="11">
        <v>1</v>
      </c>
      <c r="F8" s="20">
        <v>18939394.207921062</v>
      </c>
      <c r="G8" s="22">
        <f>ROUND(E8*F8,0)</f>
        <v>18939394</v>
      </c>
    </row>
    <row r="9" spans="2:9" ht="13.5" thickBot="1" x14ac:dyDescent="0.3"/>
    <row r="10" spans="2:9" ht="13.5" thickBot="1" x14ac:dyDescent="0.3">
      <c r="B10" s="545" t="s">
        <v>14</v>
      </c>
      <c r="C10" s="546"/>
      <c r="D10" s="546"/>
      <c r="E10" s="546"/>
      <c r="F10" s="12"/>
      <c r="G10" s="13">
        <f>+G5</f>
        <v>24982894</v>
      </c>
    </row>
    <row r="11" spans="2:9" ht="13.5" thickBot="1" x14ac:dyDescent="0.3">
      <c r="B11" s="547" t="s">
        <v>16</v>
      </c>
      <c r="C11" s="548"/>
      <c r="D11" s="548"/>
      <c r="E11" s="548"/>
      <c r="F11" s="14">
        <v>0.32</v>
      </c>
      <c r="G11" s="15">
        <f>ROUND(G10*F11,0)</f>
        <v>7994526</v>
      </c>
    </row>
    <row r="12" spans="2:9" ht="13.5" thickBot="1" x14ac:dyDescent="0.3">
      <c r="B12" s="536" t="s">
        <v>15</v>
      </c>
      <c r="C12" s="537"/>
      <c r="D12" s="537"/>
      <c r="E12" s="537"/>
      <c r="F12" s="16"/>
      <c r="G12" s="17">
        <f>G10+G11</f>
        <v>32977420</v>
      </c>
      <c r="I12" s="28"/>
    </row>
    <row r="16" spans="2:9" x14ac:dyDescent="0.25">
      <c r="G16" s="28"/>
    </row>
  </sheetData>
  <mergeCells count="5">
    <mergeCell ref="B12:E12"/>
    <mergeCell ref="B2:G3"/>
    <mergeCell ref="C5:F5"/>
    <mergeCell ref="B10:E10"/>
    <mergeCell ref="B11:E11"/>
  </mergeCells>
  <phoneticPr fontId="4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C1E9B-91F6-45D8-80B0-B888E49BDF09}">
  <dimension ref="B1:G48"/>
  <sheetViews>
    <sheetView topLeftCell="A25" workbookViewId="0">
      <selection activeCell="E41" sqref="E41"/>
    </sheetView>
  </sheetViews>
  <sheetFormatPr baseColWidth="10" defaultColWidth="11.42578125" defaultRowHeight="12.75" x14ac:dyDescent="0.25"/>
  <cols>
    <col min="1" max="1" width="11.42578125" style="3"/>
    <col min="2" max="2" width="9.28515625" style="3" customWidth="1"/>
    <col min="3" max="3" width="56.7109375" style="3" customWidth="1"/>
    <col min="4" max="4" width="11.42578125" style="3"/>
    <col min="5" max="5" width="30.7109375" style="3" customWidth="1"/>
    <col min="6" max="6" width="14.140625" style="3" customWidth="1"/>
    <col min="7" max="7" width="16.28515625" style="3" customWidth="1"/>
    <col min="8" max="16384" width="11.42578125" style="3"/>
  </cols>
  <sheetData>
    <row r="1" spans="2:7" ht="13.5" thickBot="1" x14ac:dyDescent="0.3"/>
    <row r="2" spans="2:7" ht="27" customHeight="1" thickBot="1" x14ac:dyDescent="0.3">
      <c r="B2" s="549" t="s">
        <v>158</v>
      </c>
      <c r="C2" s="550"/>
      <c r="D2" s="550"/>
      <c r="E2" s="550"/>
      <c r="F2" s="550"/>
      <c r="G2" s="551"/>
    </row>
    <row r="3" spans="2:7" ht="13.5" thickBot="1" x14ac:dyDescent="0.3">
      <c r="B3" s="38" t="s">
        <v>38</v>
      </c>
      <c r="C3" s="39" t="s">
        <v>6</v>
      </c>
      <c r="D3" s="39" t="s">
        <v>2</v>
      </c>
      <c r="E3" s="40" t="s">
        <v>92</v>
      </c>
      <c r="F3" s="39" t="s">
        <v>3</v>
      </c>
      <c r="G3" s="37" t="s">
        <v>93</v>
      </c>
    </row>
    <row r="4" spans="2:7" x14ac:dyDescent="0.25">
      <c r="B4" s="83">
        <v>1</v>
      </c>
      <c r="C4" s="84" t="s">
        <v>39</v>
      </c>
      <c r="D4" s="85"/>
      <c r="E4" s="85"/>
      <c r="F4" s="86"/>
      <c r="G4" s="137">
        <f>SUM(G5)</f>
        <v>63960</v>
      </c>
    </row>
    <row r="5" spans="2:7" x14ac:dyDescent="0.25">
      <c r="B5" s="41" t="s">
        <v>40</v>
      </c>
      <c r="C5" s="42" t="s">
        <v>41</v>
      </c>
      <c r="D5" s="43" t="s">
        <v>18</v>
      </c>
      <c r="E5" s="44">
        <v>31980</v>
      </c>
      <c r="F5" s="45">
        <v>2</v>
      </c>
      <c r="G5" s="57">
        <f>E5*F5</f>
        <v>63960</v>
      </c>
    </row>
    <row r="6" spans="2:7" x14ac:dyDescent="0.25">
      <c r="B6" s="87">
        <v>3</v>
      </c>
      <c r="C6" s="88" t="s">
        <v>42</v>
      </c>
      <c r="D6" s="89"/>
      <c r="E6" s="90"/>
      <c r="F6" s="91"/>
      <c r="G6" s="136">
        <f>SUM(G7)</f>
        <v>294592</v>
      </c>
    </row>
    <row r="7" spans="2:7" ht="26.25" customHeight="1" x14ac:dyDescent="0.25">
      <c r="B7" s="46" t="s">
        <v>43</v>
      </c>
      <c r="C7" s="47" t="s">
        <v>94</v>
      </c>
      <c r="D7" s="43" t="s">
        <v>44</v>
      </c>
      <c r="E7" s="44">
        <v>73648</v>
      </c>
      <c r="F7" s="45">
        <v>4</v>
      </c>
      <c r="G7" s="57">
        <f>E7*F7</f>
        <v>294592</v>
      </c>
    </row>
    <row r="8" spans="2:7" x14ac:dyDescent="0.25">
      <c r="B8" s="87">
        <v>7</v>
      </c>
      <c r="C8" s="88" t="s">
        <v>45</v>
      </c>
      <c r="D8" s="89"/>
      <c r="E8" s="90"/>
      <c r="F8" s="91"/>
      <c r="G8" s="136">
        <f>SUM(G9:G10)</f>
        <v>38509</v>
      </c>
    </row>
    <row r="9" spans="2:7" x14ac:dyDescent="0.25">
      <c r="B9" s="46" t="s">
        <v>46</v>
      </c>
      <c r="C9" s="42" t="s">
        <v>47</v>
      </c>
      <c r="D9" s="48" t="s">
        <v>2</v>
      </c>
      <c r="E9" s="44">
        <v>9207</v>
      </c>
      <c r="F9" s="45">
        <v>3</v>
      </c>
      <c r="G9" s="57">
        <f t="shared" ref="G9:G39" si="0">E9*F9</f>
        <v>27621</v>
      </c>
    </row>
    <row r="10" spans="2:7" x14ac:dyDescent="0.25">
      <c r="B10" s="46" t="s">
        <v>48</v>
      </c>
      <c r="C10" s="42" t="s">
        <v>49</v>
      </c>
      <c r="D10" s="48" t="s">
        <v>2</v>
      </c>
      <c r="E10" s="44">
        <v>2722</v>
      </c>
      <c r="F10" s="45">
        <v>4</v>
      </c>
      <c r="G10" s="57">
        <f t="shared" si="0"/>
        <v>10888</v>
      </c>
    </row>
    <row r="11" spans="2:7" x14ac:dyDescent="0.25">
      <c r="B11" s="87">
        <v>10</v>
      </c>
      <c r="C11" s="93" t="s">
        <v>50</v>
      </c>
      <c r="D11" s="94"/>
      <c r="E11" s="95"/>
      <c r="F11" s="91"/>
      <c r="G11" s="136">
        <f>SUM(G12)</f>
        <v>74220</v>
      </c>
    </row>
    <row r="12" spans="2:7" x14ac:dyDescent="0.25">
      <c r="B12" s="46" t="s">
        <v>51</v>
      </c>
      <c r="C12" s="42" t="s">
        <v>52</v>
      </c>
      <c r="D12" s="48" t="s">
        <v>18</v>
      </c>
      <c r="E12" s="44">
        <v>14844</v>
      </c>
      <c r="F12" s="45">
        <v>5</v>
      </c>
      <c r="G12" s="57">
        <f t="shared" si="0"/>
        <v>74220</v>
      </c>
    </row>
    <row r="13" spans="2:7" x14ac:dyDescent="0.25">
      <c r="B13" s="87">
        <v>11</v>
      </c>
      <c r="C13" s="93" t="s">
        <v>53</v>
      </c>
      <c r="D13" s="94"/>
      <c r="E13" s="95"/>
      <c r="F13" s="91"/>
      <c r="G13" s="92"/>
    </row>
    <row r="14" spans="2:7" x14ac:dyDescent="0.25">
      <c r="B14" s="87" t="s">
        <v>54</v>
      </c>
      <c r="C14" s="88" t="s">
        <v>55</v>
      </c>
      <c r="D14" s="96"/>
      <c r="E14" s="97"/>
      <c r="F14" s="91"/>
      <c r="G14" s="136">
        <f>SUM(G15)</f>
        <v>287004</v>
      </c>
    </row>
    <row r="15" spans="2:7" x14ac:dyDescent="0.25">
      <c r="B15" s="46" t="s">
        <v>56</v>
      </c>
      <c r="C15" s="42" t="s">
        <v>57</v>
      </c>
      <c r="D15" s="48" t="s">
        <v>18</v>
      </c>
      <c r="E15" s="44">
        <v>47834</v>
      </c>
      <c r="F15" s="45">
        <v>6</v>
      </c>
      <c r="G15" s="57">
        <f t="shared" si="0"/>
        <v>287004</v>
      </c>
    </row>
    <row r="16" spans="2:7" x14ac:dyDescent="0.25">
      <c r="B16" s="99" t="s">
        <v>58</v>
      </c>
      <c r="C16" s="88" t="s">
        <v>59</v>
      </c>
      <c r="D16" s="100"/>
      <c r="E16" s="97"/>
      <c r="F16" s="91"/>
      <c r="G16" s="136">
        <f>SUM(G17:G18)</f>
        <v>2075086.5</v>
      </c>
    </row>
    <row r="17" spans="2:7" ht="64.5" customHeight="1" x14ac:dyDescent="0.25">
      <c r="B17" s="46" t="s">
        <v>60</v>
      </c>
      <c r="C17" s="54" t="s">
        <v>61</v>
      </c>
      <c r="D17" s="48" t="s">
        <v>18</v>
      </c>
      <c r="E17" s="44">
        <v>128930</v>
      </c>
      <c r="F17" s="45">
        <v>16</v>
      </c>
      <c r="G17" s="57">
        <f t="shared" si="0"/>
        <v>2062880</v>
      </c>
    </row>
    <row r="18" spans="2:7" ht="25.5" x14ac:dyDescent="0.25">
      <c r="B18" s="46" t="s">
        <v>62</v>
      </c>
      <c r="C18" s="42" t="s">
        <v>63</v>
      </c>
      <c r="D18" s="48" t="s">
        <v>18</v>
      </c>
      <c r="E18" s="44">
        <v>24413</v>
      </c>
      <c r="F18" s="45">
        <v>0.5</v>
      </c>
      <c r="G18" s="57">
        <f t="shared" si="0"/>
        <v>12206.5</v>
      </c>
    </row>
    <row r="19" spans="2:7" x14ac:dyDescent="0.25">
      <c r="B19" s="87">
        <v>16</v>
      </c>
      <c r="C19" s="93" t="s">
        <v>64</v>
      </c>
      <c r="D19" s="93"/>
      <c r="E19" s="98"/>
      <c r="F19" s="91"/>
      <c r="G19" s="136">
        <f>SUM(G20:G22)</f>
        <v>508176</v>
      </c>
    </row>
    <row r="20" spans="2:7" x14ac:dyDescent="0.25">
      <c r="B20" s="87" t="s">
        <v>31</v>
      </c>
      <c r="C20" s="88" t="s">
        <v>65</v>
      </c>
      <c r="D20" s="96"/>
      <c r="E20" s="97"/>
      <c r="F20" s="91"/>
      <c r="G20" s="92"/>
    </row>
    <row r="21" spans="2:7" x14ac:dyDescent="0.25">
      <c r="B21" s="46" t="s">
        <v>66</v>
      </c>
      <c r="C21" s="42" t="s">
        <v>67</v>
      </c>
      <c r="D21" s="48" t="s">
        <v>2</v>
      </c>
      <c r="E21" s="44">
        <v>456208</v>
      </c>
      <c r="F21" s="45">
        <v>1</v>
      </c>
      <c r="G21" s="57">
        <f t="shared" si="0"/>
        <v>456208</v>
      </c>
    </row>
    <row r="22" spans="2:7" x14ac:dyDescent="0.25">
      <c r="B22" s="46" t="s">
        <v>68</v>
      </c>
      <c r="C22" s="42" t="s">
        <v>69</v>
      </c>
      <c r="D22" s="48" t="s">
        <v>2</v>
      </c>
      <c r="E22" s="44">
        <v>25984</v>
      </c>
      <c r="F22" s="45">
        <v>2</v>
      </c>
      <c r="G22" s="57">
        <f t="shared" si="0"/>
        <v>51968</v>
      </c>
    </row>
    <row r="23" spans="2:7" x14ac:dyDescent="0.25">
      <c r="B23" s="87">
        <v>17</v>
      </c>
      <c r="C23" s="93" t="s">
        <v>70</v>
      </c>
      <c r="D23" s="93"/>
      <c r="E23" s="98"/>
      <c r="F23" s="91"/>
      <c r="G23" s="92"/>
    </row>
    <row r="24" spans="2:7" x14ac:dyDescent="0.25">
      <c r="B24" s="87" t="s">
        <v>29</v>
      </c>
      <c r="C24" s="88" t="s">
        <v>71</v>
      </c>
      <c r="D24" s="96"/>
      <c r="E24" s="97"/>
      <c r="F24" s="91"/>
      <c r="G24" s="136">
        <f>SUM(G25:G26)</f>
        <v>84634.5</v>
      </c>
    </row>
    <row r="25" spans="2:7" x14ac:dyDescent="0.25">
      <c r="B25" s="46" t="s">
        <v>30</v>
      </c>
      <c r="C25" s="42" t="s">
        <v>72</v>
      </c>
      <c r="D25" s="48" t="s">
        <v>18</v>
      </c>
      <c r="E25" s="44">
        <v>56423</v>
      </c>
      <c r="F25" s="45">
        <v>1.5</v>
      </c>
      <c r="G25" s="57">
        <f t="shared" si="0"/>
        <v>84634.5</v>
      </c>
    </row>
    <row r="26" spans="2:7" x14ac:dyDescent="0.25">
      <c r="B26" s="87">
        <v>18</v>
      </c>
      <c r="C26" s="93" t="s">
        <v>73</v>
      </c>
      <c r="D26" s="93"/>
      <c r="E26" s="98"/>
      <c r="F26" s="91"/>
      <c r="G26" s="92"/>
    </row>
    <row r="27" spans="2:7" x14ac:dyDescent="0.25">
      <c r="B27" s="87" t="s">
        <v>74</v>
      </c>
      <c r="C27" s="88" t="s">
        <v>75</v>
      </c>
      <c r="D27" s="96"/>
      <c r="E27" s="97"/>
      <c r="F27" s="91"/>
      <c r="G27" s="136">
        <f>SUM(G28)</f>
        <v>16033.5</v>
      </c>
    </row>
    <row r="28" spans="2:7" x14ac:dyDescent="0.25">
      <c r="B28" s="46" t="s">
        <v>76</v>
      </c>
      <c r="C28" s="42" t="s">
        <v>77</v>
      </c>
      <c r="D28" s="48" t="s">
        <v>18</v>
      </c>
      <c r="E28" s="44">
        <v>10689</v>
      </c>
      <c r="F28" s="45">
        <v>1.5</v>
      </c>
      <c r="G28" s="57">
        <f t="shared" si="0"/>
        <v>16033.5</v>
      </c>
    </row>
    <row r="29" spans="2:7" x14ac:dyDescent="0.25">
      <c r="B29" s="87">
        <v>19</v>
      </c>
      <c r="C29" s="93" t="s">
        <v>78</v>
      </c>
      <c r="D29" s="93"/>
      <c r="E29" s="98"/>
      <c r="F29" s="91"/>
      <c r="G29" s="92"/>
    </row>
    <row r="30" spans="2:7" x14ac:dyDescent="0.25">
      <c r="B30" s="87" t="s">
        <v>34</v>
      </c>
      <c r="C30" s="88" t="s">
        <v>79</v>
      </c>
      <c r="D30" s="96"/>
      <c r="E30" s="97"/>
      <c r="F30" s="91"/>
      <c r="G30" s="136">
        <f>SUM(G31)</f>
        <v>67374</v>
      </c>
    </row>
    <row r="31" spans="2:7" x14ac:dyDescent="0.25">
      <c r="B31" s="46" t="s">
        <v>80</v>
      </c>
      <c r="C31" s="42" t="s">
        <v>81</v>
      </c>
      <c r="D31" s="48" t="s">
        <v>2</v>
      </c>
      <c r="E31" s="44">
        <v>11229</v>
      </c>
      <c r="F31" s="45">
        <v>6</v>
      </c>
      <c r="G31" s="57">
        <f t="shared" si="0"/>
        <v>67374</v>
      </c>
    </row>
    <row r="32" spans="2:7" x14ac:dyDescent="0.25">
      <c r="B32" s="99" t="s">
        <v>82</v>
      </c>
      <c r="C32" s="88" t="s">
        <v>83</v>
      </c>
      <c r="D32" s="100"/>
      <c r="E32" s="97"/>
      <c r="F32" s="91"/>
      <c r="G32" s="92"/>
    </row>
    <row r="33" spans="2:7" x14ac:dyDescent="0.25">
      <c r="B33" s="46" t="s">
        <v>84</v>
      </c>
      <c r="C33" s="42" t="s">
        <v>85</v>
      </c>
      <c r="D33" s="48" t="s">
        <v>2</v>
      </c>
      <c r="E33" s="44">
        <v>63306</v>
      </c>
      <c r="F33" s="45">
        <v>1</v>
      </c>
      <c r="G33" s="57">
        <f t="shared" si="0"/>
        <v>63306</v>
      </c>
    </row>
    <row r="34" spans="2:7" x14ac:dyDescent="0.25">
      <c r="B34" s="87">
        <v>21</v>
      </c>
      <c r="C34" s="93" t="s">
        <v>86</v>
      </c>
      <c r="D34" s="93"/>
      <c r="E34" s="98"/>
      <c r="F34" s="91"/>
      <c r="G34" s="136">
        <f>SUM(G35:G37)</f>
        <v>5003496</v>
      </c>
    </row>
    <row r="35" spans="2:7" x14ac:dyDescent="0.25">
      <c r="B35" s="58" t="s">
        <v>0</v>
      </c>
      <c r="C35" s="131" t="s">
        <v>87</v>
      </c>
      <c r="D35" s="132"/>
      <c r="E35" s="133"/>
      <c r="F35" s="134"/>
      <c r="G35" s="135"/>
    </row>
    <row r="36" spans="2:7" x14ac:dyDescent="0.25">
      <c r="B36" s="36" t="s">
        <v>1</v>
      </c>
      <c r="C36" s="35" t="s">
        <v>97</v>
      </c>
      <c r="D36" s="50" t="s">
        <v>18</v>
      </c>
      <c r="E36" s="44">
        <v>2520</v>
      </c>
      <c r="F36" s="45">
        <v>1980</v>
      </c>
      <c r="G36" s="57">
        <f t="shared" si="0"/>
        <v>4989600</v>
      </c>
    </row>
    <row r="37" spans="2:7" x14ac:dyDescent="0.25">
      <c r="B37" s="46" t="s">
        <v>88</v>
      </c>
      <c r="C37" s="42" t="s">
        <v>89</v>
      </c>
      <c r="D37" s="43" t="s">
        <v>44</v>
      </c>
      <c r="E37" s="44">
        <v>2316</v>
      </c>
      <c r="F37" s="45">
        <v>6</v>
      </c>
      <c r="G37" s="57">
        <f t="shared" si="0"/>
        <v>13896</v>
      </c>
    </row>
    <row r="38" spans="2:7" x14ac:dyDescent="0.25">
      <c r="B38" s="99"/>
      <c r="C38" s="93" t="s">
        <v>98</v>
      </c>
      <c r="D38" s="101"/>
      <c r="E38" s="97"/>
      <c r="F38" s="91"/>
      <c r="G38" s="136">
        <f>SUM(G39:G41)</f>
        <v>7360606.0606060605</v>
      </c>
    </row>
    <row r="39" spans="2:7" x14ac:dyDescent="0.25">
      <c r="B39" s="59" t="s">
        <v>95</v>
      </c>
      <c r="C39" s="60" t="s">
        <v>90</v>
      </c>
      <c r="D39" s="48" t="s">
        <v>2</v>
      </c>
      <c r="E39" s="44">
        <v>500000</v>
      </c>
      <c r="F39" s="45">
        <v>1</v>
      </c>
      <c r="G39" s="57">
        <f t="shared" si="0"/>
        <v>500000</v>
      </c>
    </row>
    <row r="40" spans="2:7" x14ac:dyDescent="0.25">
      <c r="B40" s="61" t="s">
        <v>96</v>
      </c>
      <c r="C40" s="62" t="s">
        <v>91</v>
      </c>
      <c r="D40" s="63" t="s">
        <v>2</v>
      </c>
      <c r="E40" s="64">
        <v>800000</v>
      </c>
      <c r="F40" s="65">
        <v>1</v>
      </c>
      <c r="G40" s="66">
        <f>E40*F40</f>
        <v>800000</v>
      </c>
    </row>
    <row r="41" spans="2:7" x14ac:dyDescent="0.25">
      <c r="B41" s="60" t="s">
        <v>521</v>
      </c>
      <c r="C41" s="60" t="s">
        <v>520</v>
      </c>
      <c r="D41" s="48" t="s">
        <v>522</v>
      </c>
      <c r="E41" s="44">
        <v>6060606.0606060605</v>
      </c>
      <c r="F41" s="45">
        <v>1</v>
      </c>
      <c r="G41" s="458">
        <f>E41*F41</f>
        <v>6060606.0606060605</v>
      </c>
    </row>
    <row r="42" spans="2:7" ht="15" customHeight="1" thickBot="1" x14ac:dyDescent="0.3">
      <c r="B42" s="555" t="s">
        <v>14</v>
      </c>
      <c r="C42" s="556"/>
      <c r="D42" s="556"/>
      <c r="E42" s="556"/>
      <c r="F42" s="557"/>
      <c r="G42" s="103">
        <f>G38+G34+G30+G27+G24+G19+G16+G14+G11+G8+G6+G4</f>
        <v>15873691.560606061</v>
      </c>
    </row>
    <row r="43" spans="2:7" ht="16.5" thickBot="1" x14ac:dyDescent="0.3">
      <c r="B43" s="552" t="s">
        <v>99</v>
      </c>
      <c r="C43" s="553"/>
      <c r="D43" s="553"/>
      <c r="E43" s="554"/>
      <c r="F43" s="138">
        <v>0.32</v>
      </c>
      <c r="G43" s="102">
        <f>G42*F43</f>
        <v>5079581.2993939398</v>
      </c>
    </row>
    <row r="44" spans="2:7" ht="15" customHeight="1" thickBot="1" x14ac:dyDescent="0.3">
      <c r="B44" s="549" t="s">
        <v>15</v>
      </c>
      <c r="C44" s="550"/>
      <c r="D44" s="550"/>
      <c r="E44" s="550"/>
      <c r="F44" s="551"/>
      <c r="G44" s="103">
        <f>SUM(G42:G43)</f>
        <v>20953272.859999999</v>
      </c>
    </row>
    <row r="46" spans="2:7" x14ac:dyDescent="0.25">
      <c r="G46" s="459"/>
    </row>
    <row r="48" spans="2:7" x14ac:dyDescent="0.25">
      <c r="G48" s="459"/>
    </row>
  </sheetData>
  <mergeCells count="4">
    <mergeCell ref="B44:F44"/>
    <mergeCell ref="B2:G2"/>
    <mergeCell ref="B43:E43"/>
    <mergeCell ref="B42:F42"/>
  </mergeCells>
  <phoneticPr fontId="4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634E9-B92C-4A20-97E8-F961BD119A7B}">
  <dimension ref="B1:I48"/>
  <sheetViews>
    <sheetView topLeftCell="A22" zoomScaleNormal="100" workbookViewId="0">
      <selection activeCell="I31" sqref="I31"/>
    </sheetView>
  </sheetViews>
  <sheetFormatPr baseColWidth="10" defaultColWidth="11.42578125" defaultRowHeight="12.75" x14ac:dyDescent="0.25"/>
  <cols>
    <col min="1" max="1" width="11.42578125" style="3"/>
    <col min="2" max="2" width="14.85546875" style="3" bestFit="1" customWidth="1"/>
    <col min="3" max="3" width="37.140625" style="3" customWidth="1"/>
    <col min="4" max="4" width="11.42578125" style="3"/>
    <col min="5" max="5" width="16.7109375" style="3" customWidth="1"/>
    <col min="6" max="6" width="11.42578125" style="3"/>
    <col min="7" max="7" width="18.7109375" style="3" customWidth="1"/>
    <col min="8" max="8" width="11.42578125" style="3"/>
    <col min="9" max="9" width="30" style="3" customWidth="1"/>
    <col min="10" max="16384" width="11.42578125" style="3"/>
  </cols>
  <sheetData>
    <row r="1" spans="2:7" ht="13.5" thickBot="1" x14ac:dyDescent="0.3"/>
    <row r="2" spans="2:7" ht="28.5" customHeight="1" thickBot="1" x14ac:dyDescent="0.3">
      <c r="B2" s="549" t="s">
        <v>159</v>
      </c>
      <c r="C2" s="550"/>
      <c r="D2" s="550"/>
      <c r="E2" s="550"/>
      <c r="F2" s="550"/>
      <c r="G2" s="551"/>
    </row>
    <row r="3" spans="2:7" ht="13.5" thickBot="1" x14ac:dyDescent="0.3">
      <c r="B3" s="38" t="s">
        <v>38</v>
      </c>
      <c r="C3" s="39" t="s">
        <v>6</v>
      </c>
      <c r="D3" s="39" t="s">
        <v>2</v>
      </c>
      <c r="E3" s="123" t="s">
        <v>122</v>
      </c>
      <c r="F3" s="124" t="s">
        <v>3</v>
      </c>
      <c r="G3" s="125" t="s">
        <v>123</v>
      </c>
    </row>
    <row r="4" spans="2:7" ht="33" customHeight="1" x14ac:dyDescent="0.25">
      <c r="B4" s="119">
        <v>8</v>
      </c>
      <c r="C4" s="120" t="s">
        <v>100</v>
      </c>
      <c r="D4" s="121"/>
      <c r="E4" s="122"/>
      <c r="F4" s="86"/>
      <c r="G4" s="126">
        <f>SUM(G5:G10)</f>
        <v>8333136</v>
      </c>
    </row>
    <row r="5" spans="2:7" ht="30.75" customHeight="1" x14ac:dyDescent="0.25">
      <c r="B5" s="69" t="s">
        <v>25</v>
      </c>
      <c r="C5" s="70" t="s">
        <v>101</v>
      </c>
      <c r="D5" s="71" t="s">
        <v>102</v>
      </c>
      <c r="E5" s="72"/>
      <c r="F5" s="45"/>
      <c r="G5" s="68"/>
    </row>
    <row r="6" spans="2:7" ht="39" customHeight="1" x14ac:dyDescent="0.25">
      <c r="B6" s="46" t="s">
        <v>26</v>
      </c>
      <c r="C6" s="73" t="s">
        <v>103</v>
      </c>
      <c r="D6" s="48" t="s">
        <v>2</v>
      </c>
      <c r="E6" s="72">
        <v>88707</v>
      </c>
      <c r="F6" s="45">
        <v>1</v>
      </c>
      <c r="G6" s="68">
        <f>E6*F6</f>
        <v>88707</v>
      </c>
    </row>
    <row r="7" spans="2:7" ht="39" customHeight="1" x14ac:dyDescent="0.25">
      <c r="B7" s="46" t="s">
        <v>27</v>
      </c>
      <c r="C7" s="73" t="s">
        <v>104</v>
      </c>
      <c r="D7" s="48" t="s">
        <v>2</v>
      </c>
      <c r="E7" s="72">
        <v>98565</v>
      </c>
      <c r="F7" s="45">
        <v>7</v>
      </c>
      <c r="G7" s="68">
        <f>E7*F7</f>
        <v>689955</v>
      </c>
    </row>
    <row r="8" spans="2:7" ht="39.75" customHeight="1" x14ac:dyDescent="0.25">
      <c r="B8" s="46" t="s">
        <v>105</v>
      </c>
      <c r="C8" s="73" t="s">
        <v>106</v>
      </c>
      <c r="D8" s="48" t="s">
        <v>2</v>
      </c>
      <c r="E8" s="72">
        <v>145843</v>
      </c>
      <c r="F8" s="45">
        <v>1</v>
      </c>
      <c r="G8" s="68">
        <f>E8*F8</f>
        <v>145843</v>
      </c>
    </row>
    <row r="9" spans="2:7" ht="25.5" customHeight="1" x14ac:dyDescent="0.25">
      <c r="B9" s="46" t="s">
        <v>28</v>
      </c>
      <c r="C9" s="73" t="s">
        <v>107</v>
      </c>
      <c r="D9" s="43" t="s">
        <v>44</v>
      </c>
      <c r="E9" s="72">
        <v>6722</v>
      </c>
      <c r="F9" s="45">
        <v>850</v>
      </c>
      <c r="G9" s="68">
        <f>E9*F9</f>
        <v>5713700</v>
      </c>
    </row>
    <row r="10" spans="2:7" x14ac:dyDescent="0.25">
      <c r="B10" s="46" t="s">
        <v>108</v>
      </c>
      <c r="C10" s="73" t="s">
        <v>109</v>
      </c>
      <c r="D10" s="48" t="s">
        <v>2</v>
      </c>
      <c r="E10" s="72">
        <v>1694931</v>
      </c>
      <c r="F10" s="45">
        <v>1</v>
      </c>
      <c r="G10" s="68">
        <f>E10*F10</f>
        <v>1694931</v>
      </c>
    </row>
    <row r="11" spans="2:7" s="34" customFormat="1" x14ac:dyDescent="0.25">
      <c r="B11" s="87">
        <v>11</v>
      </c>
      <c r="C11" s="93" t="s">
        <v>53</v>
      </c>
      <c r="D11" s="104"/>
      <c r="E11" s="105"/>
      <c r="F11" s="91"/>
      <c r="G11" s="127">
        <f>SUM(G12:G13)</f>
        <v>741620</v>
      </c>
    </row>
    <row r="12" spans="2:7" x14ac:dyDescent="0.25">
      <c r="B12" s="74" t="s">
        <v>54</v>
      </c>
      <c r="C12" s="75" t="s">
        <v>55</v>
      </c>
      <c r="D12" s="76"/>
      <c r="E12" s="72"/>
      <c r="F12" s="45"/>
      <c r="G12" s="68"/>
    </row>
    <row r="13" spans="2:7" ht="54" customHeight="1" x14ac:dyDescent="0.25">
      <c r="B13" s="46" t="s">
        <v>110</v>
      </c>
      <c r="C13" s="77" t="s">
        <v>111</v>
      </c>
      <c r="D13" s="48" t="s">
        <v>18</v>
      </c>
      <c r="E13" s="72">
        <v>74162</v>
      </c>
      <c r="F13" s="45">
        <v>10</v>
      </c>
      <c r="G13" s="68">
        <f>E13*F13</f>
        <v>741620</v>
      </c>
    </row>
    <row r="14" spans="2:7" x14ac:dyDescent="0.25">
      <c r="B14" s="87">
        <v>19</v>
      </c>
      <c r="C14" s="93" t="s">
        <v>78</v>
      </c>
      <c r="D14" s="106"/>
      <c r="E14" s="107"/>
      <c r="F14" s="91"/>
      <c r="G14" s="127">
        <f>SUM(G15:G17)</f>
        <v>1102736</v>
      </c>
    </row>
    <row r="15" spans="2:7" x14ac:dyDescent="0.25">
      <c r="B15" s="74" t="s">
        <v>34</v>
      </c>
      <c r="C15" s="75" t="s">
        <v>79</v>
      </c>
      <c r="D15" s="76"/>
      <c r="E15" s="72"/>
      <c r="F15" s="45"/>
      <c r="G15" s="68"/>
    </row>
    <row r="16" spans="2:7" ht="25.5" x14ac:dyDescent="0.25">
      <c r="B16" s="46" t="s">
        <v>35</v>
      </c>
      <c r="C16" s="42" t="s">
        <v>112</v>
      </c>
      <c r="D16" s="48" t="s">
        <v>2</v>
      </c>
      <c r="E16" s="72">
        <v>105782</v>
      </c>
      <c r="F16" s="45">
        <v>10</v>
      </c>
      <c r="G16" s="68">
        <f>E16*F16</f>
        <v>1057820</v>
      </c>
    </row>
    <row r="17" spans="2:9" x14ac:dyDescent="0.25">
      <c r="B17" s="46" t="s">
        <v>80</v>
      </c>
      <c r="C17" s="42" t="s">
        <v>81</v>
      </c>
      <c r="D17" s="48" t="s">
        <v>2</v>
      </c>
      <c r="E17" s="72">
        <v>11229</v>
      </c>
      <c r="F17" s="45">
        <v>4</v>
      </c>
      <c r="G17" s="68">
        <f>E17*F17</f>
        <v>44916</v>
      </c>
    </row>
    <row r="18" spans="2:9" s="34" customFormat="1" ht="13.5" customHeight="1" x14ac:dyDescent="0.25">
      <c r="B18" s="108">
        <v>20</v>
      </c>
      <c r="C18" s="109" t="s">
        <v>113</v>
      </c>
      <c r="D18" s="106"/>
      <c r="E18" s="107"/>
      <c r="F18" s="91"/>
      <c r="G18" s="127">
        <f>SUM(G19:G20)</f>
        <v>2372000</v>
      </c>
    </row>
    <row r="19" spans="2:9" s="34" customFormat="1" x14ac:dyDescent="0.25">
      <c r="B19" s="51" t="s">
        <v>114</v>
      </c>
      <c r="C19" s="52" t="s">
        <v>115</v>
      </c>
      <c r="D19" s="53"/>
      <c r="E19" s="72"/>
      <c r="F19" s="45"/>
      <c r="G19" s="68"/>
    </row>
    <row r="20" spans="2:9" ht="33.75" customHeight="1" x14ac:dyDescent="0.25">
      <c r="B20" s="46" t="s">
        <v>116</v>
      </c>
      <c r="C20" s="42" t="s">
        <v>117</v>
      </c>
      <c r="D20" s="43" t="s">
        <v>44</v>
      </c>
      <c r="E20" s="72">
        <v>118600</v>
      </c>
      <c r="F20" s="45">
        <v>20</v>
      </c>
      <c r="G20" s="68">
        <f>E20*F20</f>
        <v>2372000</v>
      </c>
    </row>
    <row r="21" spans="2:9" x14ac:dyDescent="0.25">
      <c r="B21" s="87">
        <v>21</v>
      </c>
      <c r="C21" s="93" t="s">
        <v>86</v>
      </c>
      <c r="D21" s="106"/>
      <c r="E21" s="107"/>
      <c r="F21" s="91"/>
      <c r="G21" s="127">
        <f>SUM(G22:G24)</f>
        <v>2763255</v>
      </c>
    </row>
    <row r="22" spans="2:9" ht="15.75" customHeight="1" x14ac:dyDescent="0.25">
      <c r="B22" s="74" t="s">
        <v>0</v>
      </c>
      <c r="C22" s="75" t="s">
        <v>87</v>
      </c>
      <c r="D22" s="76"/>
      <c r="E22" s="72"/>
      <c r="F22" s="45"/>
      <c r="G22" s="68"/>
    </row>
    <row r="23" spans="2:9" ht="15.75" customHeight="1" x14ac:dyDescent="0.25">
      <c r="B23" s="36" t="s">
        <v>1</v>
      </c>
      <c r="C23" s="35" t="s">
        <v>97</v>
      </c>
      <c r="D23" s="50" t="s">
        <v>18</v>
      </c>
      <c r="E23" s="72">
        <v>1062</v>
      </c>
      <c r="F23" s="45">
        <v>2520</v>
      </c>
      <c r="G23" s="68">
        <f>E23*F23</f>
        <v>2676240</v>
      </c>
    </row>
    <row r="24" spans="2:9" ht="16.5" customHeight="1" x14ac:dyDescent="0.25">
      <c r="B24" s="46" t="s">
        <v>118</v>
      </c>
      <c r="C24" s="42" t="s">
        <v>119</v>
      </c>
      <c r="D24" s="43" t="s">
        <v>44</v>
      </c>
      <c r="E24" s="72">
        <v>5801</v>
      </c>
      <c r="F24" s="45">
        <v>15</v>
      </c>
      <c r="G24" s="68">
        <f>E24*F24</f>
        <v>87015</v>
      </c>
    </row>
    <row r="25" spans="2:9" x14ac:dyDescent="0.25">
      <c r="B25" s="99"/>
      <c r="C25" s="112" t="s">
        <v>126</v>
      </c>
      <c r="D25" s="113"/>
      <c r="E25" s="114"/>
      <c r="F25" s="91"/>
      <c r="G25" s="127">
        <f>SUM(G26:G28)</f>
        <v>11681810.499999996</v>
      </c>
    </row>
    <row r="26" spans="2:9" ht="16.5" customHeight="1" x14ac:dyDescent="0.25">
      <c r="B26" s="55" t="s">
        <v>127</v>
      </c>
      <c r="C26" s="56" t="s">
        <v>120</v>
      </c>
      <c r="D26" s="48" t="s">
        <v>18</v>
      </c>
      <c r="E26" s="44">
        <v>2500</v>
      </c>
      <c r="F26" s="111">
        <v>1062.0899999999999</v>
      </c>
      <c r="G26" s="68">
        <f>E26*F26</f>
        <v>2655225</v>
      </c>
    </row>
    <row r="27" spans="2:9" ht="13.5" thickBot="1" x14ac:dyDescent="0.3">
      <c r="B27" s="78" t="s">
        <v>128</v>
      </c>
      <c r="C27" s="79" t="s">
        <v>121</v>
      </c>
      <c r="D27" s="80" t="s">
        <v>18</v>
      </c>
      <c r="E27" s="81">
        <v>2600</v>
      </c>
      <c r="F27" s="111">
        <v>1062.0899999999999</v>
      </c>
      <c r="G27" s="82">
        <f>E27*F27</f>
        <v>2761434</v>
      </c>
    </row>
    <row r="28" spans="2:9" ht="13.5" thickBot="1" x14ac:dyDescent="0.3">
      <c r="B28" s="460" t="s">
        <v>521</v>
      </c>
      <c r="C28" s="461" t="s">
        <v>523</v>
      </c>
      <c r="D28" s="462" t="s">
        <v>522</v>
      </c>
      <c r="E28" s="463">
        <v>6265151.4999999963</v>
      </c>
      <c r="F28" s="464">
        <v>1</v>
      </c>
      <c r="G28" s="82">
        <f>E28*F28</f>
        <v>6265151.4999999963</v>
      </c>
    </row>
    <row r="29" spans="2:9" ht="18" customHeight="1" thickBot="1" x14ac:dyDescent="0.3">
      <c r="B29" s="558" t="s">
        <v>14</v>
      </c>
      <c r="C29" s="559"/>
      <c r="D29" s="559"/>
      <c r="E29" s="559"/>
      <c r="F29" s="559"/>
      <c r="G29" s="128">
        <f>G25+G21+G18+G14+G11+G4</f>
        <v>26994557.499999996</v>
      </c>
    </row>
    <row r="30" spans="2:9" ht="16.5" thickBot="1" x14ac:dyDescent="0.3">
      <c r="B30" s="549" t="s">
        <v>125</v>
      </c>
      <c r="C30" s="550"/>
      <c r="D30" s="550"/>
      <c r="E30" s="551"/>
      <c r="F30" s="110">
        <v>0.32</v>
      </c>
      <c r="G30" s="129">
        <f>G29*F30</f>
        <v>8638258.3999999985</v>
      </c>
    </row>
    <row r="31" spans="2:9" ht="16.5" thickBot="1" x14ac:dyDescent="0.3">
      <c r="B31" s="560" t="s">
        <v>124</v>
      </c>
      <c r="C31" s="561"/>
      <c r="D31" s="561"/>
      <c r="E31" s="561"/>
      <c r="F31" s="561"/>
      <c r="G31" s="130">
        <f>SUM(G29:G30)</f>
        <v>35632815.899999991</v>
      </c>
      <c r="I31" s="465">
        <f>G31+8000000</f>
        <v>43632815.899999991</v>
      </c>
    </row>
    <row r="33" spans="2:2" ht="23.25" customHeight="1" x14ac:dyDescent="0.25"/>
    <row r="35" spans="2:2" ht="16.5" customHeight="1" x14ac:dyDescent="0.25"/>
    <row r="36" spans="2:2" ht="15" customHeight="1" x14ac:dyDescent="0.25"/>
    <row r="37" spans="2:2" ht="15" customHeight="1" x14ac:dyDescent="0.25"/>
    <row r="40" spans="2:2" ht="15" customHeight="1" x14ac:dyDescent="0.25"/>
    <row r="41" spans="2:2" ht="15" customHeight="1" x14ac:dyDescent="0.25"/>
    <row r="42" spans="2:2" ht="15" customHeight="1" x14ac:dyDescent="0.25"/>
    <row r="48" spans="2:2" x14ac:dyDescent="0.25">
      <c r="B48" s="28"/>
    </row>
  </sheetData>
  <mergeCells count="4">
    <mergeCell ref="B29:F29"/>
    <mergeCell ref="B31:F31"/>
    <mergeCell ref="B30:E30"/>
    <mergeCell ref="B2:G2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CONSOLIDADO</vt:lpstr>
      <vt:lpstr>I.E JORGE E. GAITAN MARIPI </vt:lpstr>
      <vt:lpstr>I.EADOLFO M. JIMENEZ SOTAQUIRA </vt:lpstr>
      <vt:lpstr>I.E LAS  MERCEDES CHISCAS </vt:lpstr>
      <vt:lpstr>I.E MARISCAL SUCRE BOAVITA</vt:lpstr>
      <vt:lpstr>I.E PANQUEBA </vt:lpstr>
      <vt:lpstr>I.E NACIONALIZADO PABLO VI</vt:lpstr>
      <vt:lpstr>I.E SILVESTRE SEDE CENTRAL</vt:lpstr>
      <vt:lpstr>I.E MIGUEL SILVA PLAZAS </vt:lpstr>
      <vt:lpstr>JOSE CAYETANO VASQUEZ</vt:lpstr>
      <vt:lpstr>I.E ALEJANDRO HUMBOLD.</vt:lpstr>
      <vt:lpstr>I.E SAMACA </vt:lpstr>
      <vt:lpstr>I.E DIEGO TORRES </vt:lpstr>
      <vt:lpstr>JOSE JOAQUIN CASAS </vt:lpstr>
      <vt:lpstr>CANASTILLA 4"</vt:lpstr>
      <vt:lpstr>CERRADURA ANTIPANICO </vt:lpstr>
      <vt:lpstr>ACOMETIDA CABLE No 8</vt:lpstr>
      <vt:lpstr>ELEVADOR DE TRES PARADAS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Padilla Hernández</dc:creator>
  <cp:lastModifiedBy>Jorge Enrique Gomez Martinez</cp:lastModifiedBy>
  <dcterms:created xsi:type="dcterms:W3CDTF">2022-03-28T14:09:06Z</dcterms:created>
  <dcterms:modified xsi:type="dcterms:W3CDTF">2022-07-18T16:09:15Z</dcterms:modified>
</cp:coreProperties>
</file>