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gromero_gha_com_co/Documents/1. CONTESTACIONES/1. RADICADOS/2. SOLIDARIDAD/ALBERTO AGUDELO CARDENAS/"/>
    </mc:Choice>
  </mc:AlternateContent>
  <xr:revisionPtr revIDLastSave="43" documentId="8_{1604393B-B773-475B-9D6D-62ED82D8CFAC}" xr6:coauthVersionLast="47" xr6:coauthVersionMax="47" xr10:uidLastSave="{C0043226-6266-4D49-9054-7E05BE851B20}"/>
  <bookViews>
    <workbookView xWindow="-120" yWindow="-120" windowWidth="24240" windowHeight="13020" firstSheet="14" activeTab="16" xr2:uid="{9FC34AE3-6CFB-43DC-A7C8-01A7FF45BA44}"/>
  </bookViews>
  <sheets>
    <sheet name="LIQ. PRETENSIONES DEMANDA" sheetId="1" r:id="rId1"/>
    <sheet name="LIQ. FACTURACION (99400013645)" sheetId="2" r:id="rId2"/>
    <sheet name="LIQ. FACTURACION (99400014152)" sheetId="3" r:id="rId3"/>
    <sheet name="LIQ. FACTURACION (99400014460)" sheetId="4" r:id="rId4"/>
    <sheet name="LIQ. FACTURACION (99400016285)" sheetId="5" r:id="rId5"/>
    <sheet name="LIQ. FACTURACION (99400017478)" sheetId="6" r:id="rId6"/>
    <sheet name="LIQ. FACTURACION (99400018162)" sheetId="7" r:id="rId7"/>
    <sheet name="LIQ. FACTURACION (99400018415)" sheetId="8" r:id="rId8"/>
    <sheet name="LIQ. FACTURACION (99400018763)" sheetId="9" r:id="rId9"/>
    <sheet name="LIQ. FACTURACION (99400018956)" sheetId="10" r:id="rId10"/>
    <sheet name="LIQ. FACTURACION (99400023242)" sheetId="11" r:id="rId11"/>
    <sheet name="LIQ. FACTURACION (99400024184)" sheetId="12" r:id="rId12"/>
    <sheet name="LIQ. FACTURACION (99400025667)" sheetId="13" r:id="rId13"/>
    <sheet name="LIQ. FACTURACION (99400027647)" sheetId="15" r:id="rId14"/>
    <sheet name="LIQ. FACTURACION (99400028360)" sheetId="14" r:id="rId15"/>
    <sheet name="LIQ. FACTURACION (99400028740)" sheetId="16" r:id="rId16"/>
    <sheet name="LIQ. FACTURACION (99400029580)" sheetId="17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7" l="1"/>
  <c r="F8" i="17" s="1"/>
  <c r="B45" i="17"/>
  <c r="F45" i="17" s="1"/>
  <c r="E39" i="17"/>
  <c r="E38" i="17"/>
  <c r="H36" i="17"/>
  <c r="I36" i="17" s="1"/>
  <c r="E40" i="17" s="1"/>
  <c r="F40" i="17" s="1"/>
  <c r="E30" i="17"/>
  <c r="F30" i="17" s="1"/>
  <c r="E29" i="17"/>
  <c r="F29" i="17" s="1"/>
  <c r="E28" i="17"/>
  <c r="F28" i="17" s="1"/>
  <c r="E27" i="17"/>
  <c r="F27" i="17" s="1"/>
  <c r="E23" i="17"/>
  <c r="F23" i="17" s="1"/>
  <c r="E22" i="17"/>
  <c r="F22" i="17" s="1"/>
  <c r="E21" i="17"/>
  <c r="F21" i="17" s="1"/>
  <c r="E20" i="17"/>
  <c r="F20" i="17" s="1"/>
  <c r="E16" i="17"/>
  <c r="F16" i="17" s="1"/>
  <c r="E15" i="17"/>
  <c r="F15" i="17" s="1"/>
  <c r="E14" i="17"/>
  <c r="F14" i="17" s="1"/>
  <c r="E13" i="17"/>
  <c r="F13" i="17" s="1"/>
  <c r="B39" i="16"/>
  <c r="F39" i="16" s="1"/>
  <c r="E33" i="16"/>
  <c r="E32" i="16"/>
  <c r="H30" i="16"/>
  <c r="I30" i="16" s="1"/>
  <c r="E34" i="16" s="1"/>
  <c r="F34" i="16" s="1"/>
  <c r="F35" i="16" s="1"/>
  <c r="E24" i="16"/>
  <c r="F24" i="16" s="1"/>
  <c r="E23" i="16"/>
  <c r="F23" i="16" s="1"/>
  <c r="E22" i="16"/>
  <c r="F22" i="16" s="1"/>
  <c r="E21" i="16"/>
  <c r="F21" i="16" s="1"/>
  <c r="E17" i="16"/>
  <c r="F17" i="16" s="1"/>
  <c r="E16" i="16"/>
  <c r="F16" i="16" s="1"/>
  <c r="E15" i="16"/>
  <c r="F15" i="16" s="1"/>
  <c r="E14" i="16"/>
  <c r="F14" i="16" s="1"/>
  <c r="E10" i="16"/>
  <c r="F10" i="16" s="1"/>
  <c r="E9" i="16"/>
  <c r="F9" i="16" s="1"/>
  <c r="F8" i="16"/>
  <c r="E8" i="16"/>
  <c r="E7" i="16"/>
  <c r="F7" i="16" s="1"/>
  <c r="B39" i="15"/>
  <c r="F39" i="15" s="1"/>
  <c r="E33" i="15"/>
  <c r="E32" i="15"/>
  <c r="H30" i="15"/>
  <c r="I30" i="15" s="1"/>
  <c r="E34" i="15" s="1"/>
  <c r="F34" i="15" s="1"/>
  <c r="F35" i="15" s="1"/>
  <c r="E24" i="15"/>
  <c r="F24" i="15" s="1"/>
  <c r="E23" i="15"/>
  <c r="F23" i="15" s="1"/>
  <c r="E22" i="15"/>
  <c r="F22" i="15" s="1"/>
  <c r="E21" i="15"/>
  <c r="F21" i="15" s="1"/>
  <c r="E17" i="15"/>
  <c r="F17" i="15" s="1"/>
  <c r="E16" i="15"/>
  <c r="F16" i="15" s="1"/>
  <c r="E15" i="15"/>
  <c r="F15" i="15" s="1"/>
  <c r="E14" i="15"/>
  <c r="F14" i="15" s="1"/>
  <c r="E10" i="15"/>
  <c r="F10" i="15" s="1"/>
  <c r="E9" i="15"/>
  <c r="F9" i="15" s="1"/>
  <c r="F8" i="15"/>
  <c r="E8" i="15"/>
  <c r="E7" i="15"/>
  <c r="F7" i="15" s="1"/>
  <c r="B39" i="14"/>
  <c r="F39" i="14" s="1"/>
  <c r="E33" i="14"/>
  <c r="E32" i="14"/>
  <c r="H30" i="14"/>
  <c r="I30" i="14" s="1"/>
  <c r="E34" i="14" s="1"/>
  <c r="F34" i="14" s="1"/>
  <c r="E24" i="14"/>
  <c r="F24" i="14" s="1"/>
  <c r="E23" i="14"/>
  <c r="F23" i="14" s="1"/>
  <c r="E22" i="14"/>
  <c r="F22" i="14" s="1"/>
  <c r="E21" i="14"/>
  <c r="F21" i="14" s="1"/>
  <c r="F25" i="14" s="1"/>
  <c r="F17" i="14"/>
  <c r="E17" i="14"/>
  <c r="E16" i="14"/>
  <c r="F16" i="14" s="1"/>
  <c r="E15" i="14"/>
  <c r="F15" i="14" s="1"/>
  <c r="E14" i="14"/>
  <c r="F14" i="14" s="1"/>
  <c r="F18" i="14" s="1"/>
  <c r="E10" i="14"/>
  <c r="F10" i="14" s="1"/>
  <c r="E9" i="14"/>
  <c r="F9" i="14" s="1"/>
  <c r="E8" i="14"/>
  <c r="F8" i="14" s="1"/>
  <c r="E7" i="14"/>
  <c r="F7" i="14" s="1"/>
  <c r="B39" i="13"/>
  <c r="F39" i="13" s="1"/>
  <c r="E33" i="13"/>
  <c r="E32" i="13"/>
  <c r="H30" i="13"/>
  <c r="I30" i="13" s="1"/>
  <c r="E34" i="13" s="1"/>
  <c r="F34" i="13" s="1"/>
  <c r="F35" i="13" s="1"/>
  <c r="E24" i="13"/>
  <c r="F24" i="13" s="1"/>
  <c r="E23" i="13"/>
  <c r="F23" i="13" s="1"/>
  <c r="E22" i="13"/>
  <c r="F22" i="13" s="1"/>
  <c r="E21" i="13"/>
  <c r="F21" i="13" s="1"/>
  <c r="E17" i="13"/>
  <c r="F17" i="13" s="1"/>
  <c r="E16" i="13"/>
  <c r="F16" i="13" s="1"/>
  <c r="E15" i="13"/>
  <c r="F15" i="13" s="1"/>
  <c r="E14" i="13"/>
  <c r="F14" i="13" s="1"/>
  <c r="E10" i="13"/>
  <c r="F10" i="13" s="1"/>
  <c r="E9" i="13"/>
  <c r="F9" i="13" s="1"/>
  <c r="E8" i="13"/>
  <c r="F8" i="13" s="1"/>
  <c r="E7" i="13"/>
  <c r="F7" i="13" s="1"/>
  <c r="B39" i="12"/>
  <c r="F39" i="12" s="1"/>
  <c r="E33" i="12"/>
  <c r="E32" i="12"/>
  <c r="H30" i="12"/>
  <c r="I30" i="12" s="1"/>
  <c r="E34" i="12" s="1"/>
  <c r="F34" i="12" s="1"/>
  <c r="E24" i="12"/>
  <c r="F24" i="12" s="1"/>
  <c r="E23" i="12"/>
  <c r="F23" i="12" s="1"/>
  <c r="E22" i="12"/>
  <c r="F22" i="12" s="1"/>
  <c r="E21" i="12"/>
  <c r="F21" i="12" s="1"/>
  <c r="E17" i="12"/>
  <c r="F17" i="12" s="1"/>
  <c r="E16" i="12"/>
  <c r="F16" i="12" s="1"/>
  <c r="E15" i="12"/>
  <c r="F15" i="12" s="1"/>
  <c r="F14" i="12"/>
  <c r="E14" i="12"/>
  <c r="E10" i="12"/>
  <c r="F10" i="12" s="1"/>
  <c r="E9" i="12"/>
  <c r="F9" i="12" s="1"/>
  <c r="E8" i="12"/>
  <c r="F8" i="12" s="1"/>
  <c r="F7" i="12"/>
  <c r="E7" i="12"/>
  <c r="B39" i="11"/>
  <c r="F39" i="11" s="1"/>
  <c r="E33" i="11"/>
  <c r="E32" i="11"/>
  <c r="H30" i="11"/>
  <c r="I30" i="11" s="1"/>
  <c r="E34" i="11" s="1"/>
  <c r="F34" i="11" s="1"/>
  <c r="F35" i="11" s="1"/>
  <c r="E24" i="11"/>
  <c r="F24" i="11" s="1"/>
  <c r="E23" i="11"/>
  <c r="F23" i="11" s="1"/>
  <c r="E22" i="11"/>
  <c r="F22" i="11" s="1"/>
  <c r="E21" i="11"/>
  <c r="F21" i="11" s="1"/>
  <c r="E17" i="11"/>
  <c r="F17" i="11" s="1"/>
  <c r="E16" i="11"/>
  <c r="F16" i="11" s="1"/>
  <c r="E15" i="11"/>
  <c r="F15" i="11" s="1"/>
  <c r="E14" i="11"/>
  <c r="F14" i="11" s="1"/>
  <c r="E10" i="11"/>
  <c r="F10" i="11" s="1"/>
  <c r="E9" i="11"/>
  <c r="F9" i="11" s="1"/>
  <c r="E8" i="11"/>
  <c r="F8" i="11" s="1"/>
  <c r="E7" i="11"/>
  <c r="F7" i="11" s="1"/>
  <c r="B39" i="10"/>
  <c r="F39" i="10" s="1"/>
  <c r="E33" i="10"/>
  <c r="E32" i="10"/>
  <c r="H30" i="10"/>
  <c r="I30" i="10" s="1"/>
  <c r="E34" i="10" s="1"/>
  <c r="F34" i="10" s="1"/>
  <c r="F35" i="10" s="1"/>
  <c r="E24" i="10"/>
  <c r="F24" i="10" s="1"/>
  <c r="E23" i="10"/>
  <c r="F23" i="10" s="1"/>
  <c r="E22" i="10"/>
  <c r="F22" i="10" s="1"/>
  <c r="E21" i="10"/>
  <c r="F21" i="10" s="1"/>
  <c r="E17" i="10"/>
  <c r="F17" i="10" s="1"/>
  <c r="E16" i="10"/>
  <c r="F16" i="10" s="1"/>
  <c r="E15" i="10"/>
  <c r="F15" i="10" s="1"/>
  <c r="E14" i="10"/>
  <c r="F14" i="10" s="1"/>
  <c r="E10" i="10"/>
  <c r="F10" i="10" s="1"/>
  <c r="E9" i="10"/>
  <c r="F9" i="10" s="1"/>
  <c r="F8" i="10"/>
  <c r="E8" i="10"/>
  <c r="E7" i="10"/>
  <c r="F7" i="10" s="1"/>
  <c r="B39" i="9"/>
  <c r="F39" i="9" s="1"/>
  <c r="E33" i="9"/>
  <c r="E32" i="9"/>
  <c r="H30" i="9"/>
  <c r="I30" i="9" s="1"/>
  <c r="E34" i="9" s="1"/>
  <c r="F34" i="9" s="1"/>
  <c r="F35" i="9" s="1"/>
  <c r="E24" i="9"/>
  <c r="F24" i="9" s="1"/>
  <c r="E23" i="9"/>
  <c r="F23" i="9" s="1"/>
  <c r="E22" i="9"/>
  <c r="F22" i="9" s="1"/>
  <c r="E21" i="9"/>
  <c r="F21" i="9" s="1"/>
  <c r="E17" i="9"/>
  <c r="F17" i="9" s="1"/>
  <c r="E16" i="9"/>
  <c r="F16" i="9" s="1"/>
  <c r="F15" i="9"/>
  <c r="E15" i="9"/>
  <c r="E14" i="9"/>
  <c r="F14" i="9" s="1"/>
  <c r="E10" i="9"/>
  <c r="F10" i="9" s="1"/>
  <c r="E9" i="9"/>
  <c r="F9" i="9" s="1"/>
  <c r="E8" i="9"/>
  <c r="F8" i="9" s="1"/>
  <c r="E7" i="9"/>
  <c r="F7" i="9" s="1"/>
  <c r="F11" i="9" s="1"/>
  <c r="B39" i="8"/>
  <c r="F39" i="8" s="1"/>
  <c r="E33" i="8"/>
  <c r="E32" i="8"/>
  <c r="H30" i="8"/>
  <c r="I30" i="8" s="1"/>
  <c r="E34" i="8" s="1"/>
  <c r="F34" i="8" s="1"/>
  <c r="F35" i="8" s="1"/>
  <c r="E24" i="8"/>
  <c r="F24" i="8" s="1"/>
  <c r="E23" i="8"/>
  <c r="F23" i="8" s="1"/>
  <c r="E22" i="8"/>
  <c r="F22" i="8" s="1"/>
  <c r="E21" i="8"/>
  <c r="F21" i="8" s="1"/>
  <c r="E17" i="8"/>
  <c r="F17" i="8" s="1"/>
  <c r="E16" i="8"/>
  <c r="F16" i="8" s="1"/>
  <c r="E15" i="8"/>
  <c r="F15" i="8" s="1"/>
  <c r="E14" i="8"/>
  <c r="F14" i="8" s="1"/>
  <c r="F18" i="8" s="1"/>
  <c r="E10" i="8"/>
  <c r="F10" i="8" s="1"/>
  <c r="E9" i="8"/>
  <c r="F9" i="8" s="1"/>
  <c r="F8" i="8"/>
  <c r="E8" i="8"/>
  <c r="E7" i="8"/>
  <c r="F7" i="8" s="1"/>
  <c r="B39" i="7"/>
  <c r="F39" i="7" s="1"/>
  <c r="E33" i="7"/>
  <c r="E32" i="7"/>
  <c r="H30" i="7"/>
  <c r="I30" i="7" s="1"/>
  <c r="E34" i="7" s="1"/>
  <c r="F34" i="7" s="1"/>
  <c r="F24" i="7"/>
  <c r="E24" i="7"/>
  <c r="E23" i="7"/>
  <c r="F23" i="7" s="1"/>
  <c r="E22" i="7"/>
  <c r="F22" i="7" s="1"/>
  <c r="E21" i="7"/>
  <c r="F21" i="7" s="1"/>
  <c r="E17" i="7"/>
  <c r="F17" i="7" s="1"/>
  <c r="E16" i="7"/>
  <c r="F16" i="7" s="1"/>
  <c r="E15" i="7"/>
  <c r="F15" i="7" s="1"/>
  <c r="E14" i="7"/>
  <c r="F14" i="7" s="1"/>
  <c r="E10" i="7"/>
  <c r="F10" i="7" s="1"/>
  <c r="E9" i="7"/>
  <c r="F9" i="7" s="1"/>
  <c r="E8" i="7"/>
  <c r="F8" i="7" s="1"/>
  <c r="E7" i="7"/>
  <c r="F7" i="7" s="1"/>
  <c r="B39" i="6"/>
  <c r="F39" i="6" s="1"/>
  <c r="E33" i="6"/>
  <c r="E32" i="6"/>
  <c r="H30" i="6"/>
  <c r="I30" i="6" s="1"/>
  <c r="E34" i="6" s="1"/>
  <c r="F34" i="6" s="1"/>
  <c r="F35" i="6" s="1"/>
  <c r="E24" i="6"/>
  <c r="F24" i="6" s="1"/>
  <c r="E23" i="6"/>
  <c r="F23" i="6" s="1"/>
  <c r="E22" i="6"/>
  <c r="F22" i="6" s="1"/>
  <c r="E21" i="6"/>
  <c r="F21" i="6" s="1"/>
  <c r="F25" i="6" s="1"/>
  <c r="E17" i="6"/>
  <c r="F17" i="6" s="1"/>
  <c r="E16" i="6"/>
  <c r="F16" i="6" s="1"/>
  <c r="E15" i="6"/>
  <c r="F15" i="6" s="1"/>
  <c r="E14" i="6"/>
  <c r="F14" i="6" s="1"/>
  <c r="E10" i="6"/>
  <c r="F10" i="6" s="1"/>
  <c r="E9" i="6"/>
  <c r="F9" i="6" s="1"/>
  <c r="E8" i="6"/>
  <c r="F8" i="6" s="1"/>
  <c r="E7" i="6"/>
  <c r="F7" i="6" s="1"/>
  <c r="E10" i="5"/>
  <c r="F10" i="5" s="1"/>
  <c r="B39" i="5"/>
  <c r="F39" i="5" s="1"/>
  <c r="E33" i="5"/>
  <c r="E32" i="5"/>
  <c r="H30" i="5"/>
  <c r="E24" i="5"/>
  <c r="F24" i="5" s="1"/>
  <c r="E23" i="5"/>
  <c r="F23" i="5" s="1"/>
  <c r="E22" i="5"/>
  <c r="F22" i="5" s="1"/>
  <c r="E21" i="5"/>
  <c r="F21" i="5" s="1"/>
  <c r="E17" i="5"/>
  <c r="F17" i="5" s="1"/>
  <c r="E16" i="5"/>
  <c r="F16" i="5" s="1"/>
  <c r="E15" i="5"/>
  <c r="F15" i="5" s="1"/>
  <c r="E14" i="5"/>
  <c r="F14" i="5" s="1"/>
  <c r="E9" i="5"/>
  <c r="F9" i="5" s="1"/>
  <c r="E8" i="5"/>
  <c r="F8" i="5" s="1"/>
  <c r="E7" i="5"/>
  <c r="F7" i="5" s="1"/>
  <c r="B39" i="4"/>
  <c r="F39" i="4" s="1"/>
  <c r="E33" i="4"/>
  <c r="E32" i="4"/>
  <c r="H30" i="4"/>
  <c r="I30" i="4" s="1"/>
  <c r="E34" i="4" s="1"/>
  <c r="F34" i="4" s="1"/>
  <c r="F35" i="4" s="1"/>
  <c r="E24" i="4"/>
  <c r="F24" i="4" s="1"/>
  <c r="E23" i="4"/>
  <c r="F23" i="4" s="1"/>
  <c r="E22" i="4"/>
  <c r="F22" i="4" s="1"/>
  <c r="E21" i="4"/>
  <c r="F21" i="4" s="1"/>
  <c r="E17" i="4"/>
  <c r="F17" i="4" s="1"/>
  <c r="E16" i="4"/>
  <c r="F16" i="4" s="1"/>
  <c r="E15" i="4"/>
  <c r="F15" i="4" s="1"/>
  <c r="E14" i="4"/>
  <c r="F14" i="4" s="1"/>
  <c r="E10" i="4"/>
  <c r="F10" i="4" s="1"/>
  <c r="E9" i="4"/>
  <c r="F9" i="4" s="1"/>
  <c r="F8" i="4"/>
  <c r="E8" i="4"/>
  <c r="E7" i="4"/>
  <c r="F7" i="4" s="1"/>
  <c r="B39" i="3"/>
  <c r="F39" i="3" s="1"/>
  <c r="E33" i="3"/>
  <c r="E32" i="3"/>
  <c r="H30" i="3"/>
  <c r="I30" i="3" s="1"/>
  <c r="E34" i="3" s="1"/>
  <c r="F34" i="3" s="1"/>
  <c r="F35" i="3" s="1"/>
  <c r="E24" i="3"/>
  <c r="F24" i="3" s="1"/>
  <c r="E23" i="3"/>
  <c r="F23" i="3" s="1"/>
  <c r="E22" i="3"/>
  <c r="F22" i="3" s="1"/>
  <c r="E21" i="3"/>
  <c r="F21" i="3" s="1"/>
  <c r="E17" i="3"/>
  <c r="F17" i="3" s="1"/>
  <c r="E16" i="3"/>
  <c r="F16" i="3" s="1"/>
  <c r="E15" i="3"/>
  <c r="F15" i="3" s="1"/>
  <c r="E14" i="3"/>
  <c r="F14" i="3" s="1"/>
  <c r="E10" i="3"/>
  <c r="F10" i="3" s="1"/>
  <c r="E9" i="3"/>
  <c r="F9" i="3" s="1"/>
  <c r="F8" i="3"/>
  <c r="E8" i="3"/>
  <c r="E7" i="3"/>
  <c r="F7" i="3" s="1"/>
  <c r="F41" i="2"/>
  <c r="F9" i="17" l="1"/>
  <c r="F31" i="17"/>
  <c r="F24" i="17"/>
  <c r="F41" i="17"/>
  <c r="F17" i="17"/>
  <c r="F25" i="16"/>
  <c r="F18" i="16"/>
  <c r="F11" i="16"/>
  <c r="F25" i="15"/>
  <c r="F18" i="15"/>
  <c r="F11" i="15"/>
  <c r="F35" i="14"/>
  <c r="F41" i="14" s="1"/>
  <c r="F11" i="14"/>
  <c r="F18" i="13"/>
  <c r="F25" i="13"/>
  <c r="F11" i="13"/>
  <c r="F41" i="13" s="1"/>
  <c r="F11" i="12"/>
  <c r="F18" i="12"/>
  <c r="F25" i="12"/>
  <c r="F35" i="12"/>
  <c r="F25" i="11"/>
  <c r="F18" i="11"/>
  <c r="F11" i="11"/>
  <c r="F25" i="10"/>
  <c r="F18" i="10"/>
  <c r="F11" i="10"/>
  <c r="F18" i="9"/>
  <c r="F25" i="9"/>
  <c r="F25" i="8"/>
  <c r="F11" i="8"/>
  <c r="F41" i="8" s="1"/>
  <c r="F35" i="7"/>
  <c r="F11" i="7"/>
  <c r="F18" i="7"/>
  <c r="F25" i="7"/>
  <c r="F18" i="6"/>
  <c r="F11" i="6"/>
  <c r="F25" i="5"/>
  <c r="F18" i="5"/>
  <c r="I30" i="5"/>
  <c r="E34" i="5" s="1"/>
  <c r="F34" i="5" s="1"/>
  <c r="F35" i="5" s="1"/>
  <c r="F11" i="5"/>
  <c r="F11" i="4"/>
  <c r="F25" i="4"/>
  <c r="F18" i="4"/>
  <c r="F41" i="4" s="1"/>
  <c r="F25" i="3"/>
  <c r="F18" i="3"/>
  <c r="F11" i="3"/>
  <c r="F41" i="3" s="1"/>
  <c r="F47" i="17" l="1"/>
  <c r="F41" i="16"/>
  <c r="F41" i="15"/>
  <c r="F41" i="10"/>
  <c r="F41" i="12"/>
  <c r="F41" i="11"/>
  <c r="F41" i="9"/>
  <c r="F41" i="7"/>
  <c r="F41" i="6"/>
  <c r="F41" i="5"/>
  <c r="B39" i="2" l="1"/>
  <c r="F39" i="2" s="1"/>
  <c r="E33" i="2"/>
  <c r="E32" i="2"/>
  <c r="H30" i="2"/>
  <c r="I30" i="2" s="1"/>
  <c r="E34" i="2" s="1"/>
  <c r="E24" i="2"/>
  <c r="F24" i="2" s="1"/>
  <c r="E23" i="2"/>
  <c r="F23" i="2" s="1"/>
  <c r="E22" i="2"/>
  <c r="F22" i="2" s="1"/>
  <c r="E21" i="2"/>
  <c r="F21" i="2" s="1"/>
  <c r="E17" i="2"/>
  <c r="F17" i="2" s="1"/>
  <c r="E16" i="2"/>
  <c r="F16" i="2" s="1"/>
  <c r="E15" i="2"/>
  <c r="F15" i="2" s="1"/>
  <c r="E14" i="2"/>
  <c r="F14" i="2" s="1"/>
  <c r="E10" i="2"/>
  <c r="F10" i="2" s="1"/>
  <c r="E9" i="2"/>
  <c r="F9" i="2" s="1"/>
  <c r="E8" i="2"/>
  <c r="F8" i="2" s="1"/>
  <c r="E7" i="2"/>
  <c r="F7" i="2" s="1"/>
  <c r="B74" i="1"/>
  <c r="F74" i="1" s="1"/>
  <c r="E55" i="1"/>
  <c r="F55" i="1" s="1"/>
  <c r="E56" i="1"/>
  <c r="F56" i="1" s="1"/>
  <c r="E57" i="1"/>
  <c r="F57" i="1" s="1"/>
  <c r="E58" i="1"/>
  <c r="F58" i="1" s="1"/>
  <c r="E59" i="1"/>
  <c r="F59" i="1" s="1"/>
  <c r="E68" i="1"/>
  <c r="E67" i="1"/>
  <c r="H65" i="1"/>
  <c r="I65" i="1" s="1"/>
  <c r="E69" i="1" s="1"/>
  <c r="E18" i="1"/>
  <c r="F18" i="1" s="1"/>
  <c r="E19" i="1"/>
  <c r="F19" i="1" s="1"/>
  <c r="E20" i="1"/>
  <c r="F20" i="1"/>
  <c r="E21" i="1"/>
  <c r="F21" i="1" s="1"/>
  <c r="E22" i="1"/>
  <c r="F22" i="1" s="1"/>
  <c r="E40" i="1"/>
  <c r="F40" i="1" s="1"/>
  <c r="E41" i="1"/>
  <c r="F41" i="1" s="1"/>
  <c r="E42" i="1"/>
  <c r="F42" i="1" s="1"/>
  <c r="E43" i="1"/>
  <c r="F43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11" i="1"/>
  <c r="F11" i="1" s="1"/>
  <c r="E10" i="1"/>
  <c r="F10" i="1" s="1"/>
  <c r="E9" i="1"/>
  <c r="F9" i="1" s="1"/>
  <c r="E8" i="1"/>
  <c r="F8" i="1" s="1"/>
  <c r="E7" i="1"/>
  <c r="F7" i="1" s="1"/>
  <c r="E54" i="1"/>
  <c r="F54" i="1" s="1"/>
  <c r="E53" i="1"/>
  <c r="F53" i="1" s="1"/>
  <c r="E48" i="1"/>
  <c r="F48" i="1" s="1"/>
  <c r="F49" i="1" s="1"/>
  <c r="E39" i="1"/>
  <c r="E38" i="1"/>
  <c r="E37" i="1"/>
  <c r="E17" i="1"/>
  <c r="F17" i="1" s="1"/>
  <c r="E16" i="1"/>
  <c r="F16" i="1" s="1"/>
  <c r="E15" i="1"/>
  <c r="F15" i="1" s="1"/>
  <c r="F11" i="2" l="1"/>
  <c r="F34" i="2"/>
  <c r="F35" i="2" s="1"/>
  <c r="F25" i="2"/>
  <c r="F60" i="1"/>
  <c r="F18" i="2"/>
  <c r="F12" i="1"/>
  <c r="F69" i="1"/>
  <c r="F70" i="1" s="1"/>
  <c r="F34" i="1"/>
  <c r="F38" i="1"/>
  <c r="F39" i="1"/>
  <c r="F23" i="1"/>
  <c r="F37" i="1"/>
  <c r="F44" i="1" s="1"/>
  <c r="F76" i="1" l="1"/>
</calcChain>
</file>

<file path=xl/sharedStrings.xml><?xml version="1.0" encoding="utf-8"?>
<sst xmlns="http://schemas.openxmlformats.org/spreadsheetml/2006/main" count="720" uniqueCount="52">
  <si>
    <t>LIQUIDACIÓN DE LAS PRETENSIONES DE LA DEMANDA</t>
  </si>
  <si>
    <t>DESDE</t>
  </si>
  <si>
    <t>HASTA</t>
  </si>
  <si>
    <t>SALARIO</t>
  </si>
  <si>
    <t>DÍAS</t>
  </si>
  <si>
    <t>SALARIOS</t>
  </si>
  <si>
    <t>TOTAL ADEUDADO</t>
  </si>
  <si>
    <t>PRIMAS</t>
  </si>
  <si>
    <t>CESANTÍAS</t>
  </si>
  <si>
    <t>INTERESES</t>
  </si>
  <si>
    <t>VACACIONES</t>
  </si>
  <si>
    <t>SANCIÓN POR NO CONSIGNACIÓN DE CESANTÍAS</t>
  </si>
  <si>
    <t>SANCIÓN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</si>
  <si>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</si>
  <si>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</si>
  <si>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</si>
  <si>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</si>
  <si>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</si>
  <si>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</si>
  <si>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</si>
  <si>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</si>
  <si>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</si>
  <si>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</si>
  <si>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</si>
  <si>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</si>
  <si>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</si>
  <si>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</si>
  <si>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</si>
  <si>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</si>
  <si>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 720 días</t>
  </si>
  <si>
    <t>Total</t>
  </si>
  <si>
    <t>Total Liquidación:</t>
  </si>
  <si>
    <t>*Nota: Se liquidan las prestaciones sociales de los años 2012, 2013, 2014, 2015, 2016, 2017, 2018 y 2019 sobre el salario indicado en la demanda y en atención a que se desconoce el salario devengado por el trabajador para cadaños, se liquidan estos con un SMMLV</t>
  </si>
  <si>
    <t xml:space="preserve">*Nota: Conforme al clausulado que nos envió la compañía, la póliza ampara el pago de salarios, prestaciones sociales e indemnizaciones laborales </t>
  </si>
  <si>
    <t>*Nota: No se liquidan salarios toda vez que el demandante solo pretende los posteriores al 01/06/2019, es decir, que no se encuentran cubierto por la póliza.</t>
  </si>
  <si>
    <t xml:space="preserve">*Nota: La vigencia de la póliza inicia el 01/07/2012 y fenece el 31/07/2015. Las prestaciones e indemnizaciones que solicita la parte demandante, se encuentran dentro de la vigencia de la póliza. </t>
  </si>
  <si>
    <t>*Nota: No se liquidan los salarios pretendidos toda vez que el demandante solo pretende los posteriores al 01/06/2019, es decir, que no se encuentran cubierto por la póliza.</t>
  </si>
  <si>
    <t xml:space="preserve">*Nota: La vigencia de la póliza inicia el 01/10/2012 y fenece el 31/10/2015. Las prestaciones e indemnizaciones que solicita la parte demandante, se encuentran dentro de la vigencia de la póliza. </t>
  </si>
  <si>
    <t xml:space="preserve">*Nota: La vigencia de la póliza inicia el 01/09/2012 y fenece el 30/09/2015. Las prestaciones e indemnizaciones que solicita la parte demandante, se encuentran dentro de la vigencia de la póliza. </t>
  </si>
  <si>
    <t xml:space="preserve">*Nota: La vigencia de la póliza inicia el 01/02/2013 y fenece el 28/02/2016. Las prestaciones e indemnizaciones que solicita la parte demandante, se encuentran dentro de la vigencia de la póliza. </t>
  </si>
  <si>
    <t xml:space="preserve">*Nota: La vigencia de la póliza inicia el 01/04/2013 y fenece el 30/04/2016. Las prestaciones e indemnizaciones que solicita la parte demandante, se encuentran dentro de la vigencia de la póliza. </t>
  </si>
  <si>
    <t xml:space="preserve">*Nota: La vigencia de la póliza inicia el 01/06/2013 y fenece el 30/06/2016. Las prestaciones e indemnizaciones que solicita la parte demandante, se encuentran dentro de la vigencia de la póliza. </t>
  </si>
  <si>
    <t xml:space="preserve">*Nota: La vigencia de la póliza inicia el 01/07/2013 y fenece el 31/07/2016. Las prestaciones e indemnizaciones que solicita la parte demandante, se encuentran dentro de la vigencia de la póliza. </t>
  </si>
  <si>
    <t xml:space="preserve">*Nota: La vigencia de la póliza inicia el 01/08/2013 y fenece el 31/08/2016. Las prestaciones e indemnizaciones que solicita la parte demandante, se encuentran dentro de la vigencia de la póliza. </t>
  </si>
  <si>
    <t xml:space="preserve">*Nota: La vigencia de la póliza inicia el 01/09/2013 y fenece el 30/09/2016. Las prestaciones e indemnizaciones que solicita la parte demandante, se encuentran dentro de la vigencia de la póliza. </t>
  </si>
  <si>
    <t xml:space="preserve">*Nota: La vigencia de la póliza inicia el 01/08/2014 y fenece el 31/08/2017. Las prestaciones e indemnizaciones que solicita la parte demandante, se encuentran dentro de la vigencia de la póliza. </t>
  </si>
  <si>
    <t xml:space="preserve">*Nota: La vigencia de la póliza inicia el 01/11/2014 y fenece el 30/11/2017. Las prestaciones e indemnizaciones que solicita la parte demandante, se encuentran dentro de la vigencia de la póliza. </t>
  </si>
  <si>
    <t xml:space="preserve">*Nota: La vigencia de la póliza inicia el 01/02/2015 y fenece el 28/02/2018. Las prestaciones e indemnizaciones que solicita la parte demandante, se encuentran dentro de la vigencia de la póliza. </t>
  </si>
  <si>
    <t xml:space="preserve">*Nota: La vigencia de la póliza inicia el 01/02/2016 y fenece el 28/02/2019. Las prestaciones e indemnizaciones que solicita la parte demandante, se encuentran dentro de la vigencia de la póliza. </t>
  </si>
  <si>
    <t xml:space="preserve">*Nota: La vigencia de la póliza inicia el 01/10/2015 y fenece el 31/10/2018 Las prestaciones e indemnizaciones que solicita la parte demandante, se encuentran dentro de la vigencia de la póliza. </t>
  </si>
  <si>
    <t xml:space="preserve">*Nota: La vigencia de la póliza inicia el 01/03/2016 y fenece el 31/03/2019. Las prestaciones e indemnizaciones que solicita la parte demandante, se encuentran dentro de la vigencia de la póliza. </t>
  </si>
  <si>
    <t xml:space="preserve">*Nota: La vigencia de la póliza inicia el 01/10/2016 y fenece el 31/10/2019. Las prestaciones e indemnizaciones que solicita la parte demandante, se encuentran dentro de la vigencia de la póliza.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</si>
</sst>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&quot;$&quot;\ * #,##0_-;\-&quot;$&quot;\ * #,##0_-;_-&quot;$&quot;\ * &quot;-&quot;??_-;_-@_-"/>
    <numFmt numFmtId="170" formatCode="_-&quot;$&quot;\ * #,##0.00_-;\-&quot;$&quot;\ * #,##0.00_-;_-&quot;$&quot;\ * &quot;-&quot;??_-;_-@_-"/>
    <numFmt numFmtId="171" formatCode="_-* #,##0.00_-;\-* #,##0.00_-;_-* &quot;-&quot;??_-;_-@_-"/>
    <numFmt numFmtId="172" formatCode="_ &quot;$&quot;\ * #,##0_ ;_ &quot;$&quot;\ * \-#,##0_ ;_ &quot;$&quot;\ * &quot;-&quot;_ ;_ @_ "/>
    <numFmt numFmtId="173" formatCode="_ * #,##0_ ;_ * \-#,##0_ ;_ * &quot;-&quot;_ ;_ @_ "/>
    <numFmt numFmtId="174" formatCode="_ &quot;$&quot;\ * #,##0.00_ ;_ &quot;$&quot;\ * \-#,##0.00_ ;_ &quot;$&quot;\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1" fillId="0" borderId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0" fontId="5" fillId="0" borderId="2" xfId="0" applyFont="1" applyBorder="1" applyAlignment="1">
      <alignment horizontal="center"/>
    </xf>
    <xf numFmtId="164" fontId="5" fillId="2" borderId="2" xfId="1" applyNumberFormat="1" applyFont="1" applyFill="1" applyBorder="1"/>
    <xf numFmtId="0" fontId="5" fillId="4" borderId="2" xfId="0" applyFont="1" applyFill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8" fontId="6" fillId="0" borderId="2" xfId="0" applyNumberFormat="1" applyFont="1" applyBorder="1" applyAlignment="1">
      <alignment horizontal="center"/>
    </xf>
    <xf numFmtId="8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8" fontId="7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8" fontId="7" fillId="0" borderId="0" xfId="0" applyNumberFormat="1" applyFont="1" applyAlignment="1">
      <alignment horizontal="center"/>
    </xf>
    <xf numFmtId="0" fontId="9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6" fontId="2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5" fillId="2" borderId="2" xfId="0" applyNumberFormat="1" applyFont="1" applyFill="1" applyBorder="1"/>
    <xf numFmtId="0" fontId="10" fillId="5" borderId="2" xfId="0" applyFont="1" applyFill="1" applyBorder="1" applyAlignment="1">
      <alignment horizontal="center"/>
    </xf>
    <xf numFmtId="44" fontId="10" fillId="5" borderId="2" xfId="0" applyNumberFormat="1" applyFont="1" applyFill="1" applyBorder="1"/>
    <xf numFmtId="0" fontId="4" fillId="3" borderId="0" xfId="0" applyFont="1" applyFill="1" applyAlignment="1">
      <alignment horizontal="center" wrapText="1"/>
    </xf>
    <xf numFmtId="0" fontId="0" fillId="0" borderId="0" xfId="0"/>
    <xf numFmtId="0" fontId="5" fillId="0" borderId="2" xfId="0" applyFont="1" applyBorder="1" applyAlignment="1">
      <alignment horizontal="center"/>
    </xf>
    <xf numFmtId="14" fontId="2" fillId="0" borderId="2" xfId="0" applyNumberFormat="1" applyFont="1" applyBorder="1"/>
    <xf numFmtId="0" fontId="2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6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66" fontId="5" fillId="2" borderId="2" xfId="0" applyNumberFormat="1" applyFont="1" applyFill="1" applyBorder="1"/>
    <xf numFmtId="0" fontId="1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8" fontId="6" fillId="0" borderId="5" xfId="0" applyNumberFormat="1" applyFont="1" applyBorder="1" applyAlignment="1">
      <alignment horizontal="center"/>
    </xf>
    <xf numFmtId="8" fontId="6" fillId="0" borderId="8" xfId="0" applyNumberFormat="1" applyFont="1" applyBorder="1" applyAlignment="1">
      <alignment horizontal="center"/>
    </xf>
    <xf numFmtId="8" fontId="6" fillId="0" borderId="9" xfId="0" applyNumberFormat="1" applyFont="1" applyBorder="1" applyAlignment="1">
      <alignment horizontal="center"/>
    </xf>
  </cellXfs>
  <cellStyles count="13">
    <cellStyle name="Millares" xfId="1" builtinId="3"/>
    <cellStyle name="Millares [0] 2" xfId="6" xr:uid="{D45F5FD5-E360-44B2-9349-BB260D084681}"/>
    <cellStyle name="Millares 2" xfId="9" xr:uid="{258689CB-D991-423B-B5BD-A5A636B06414}"/>
    <cellStyle name="Millares 3" xfId="11" xr:uid="{0E41F08C-75E0-4E4F-A81B-2B5755EBEAB1}"/>
    <cellStyle name="Millares 4" xfId="3" xr:uid="{8BCDA86B-E1A2-4CA4-B01E-51ECD2B852E1}"/>
    <cellStyle name="Moneda" xfId="2" builtinId="4"/>
    <cellStyle name="Moneda [0] 2" xfId="8" xr:uid="{C26A8AC3-7600-42EA-AA91-341523FD88B1}"/>
    <cellStyle name="Moneda 2" xfId="7" xr:uid="{71D6B488-A365-4472-8079-41265511CCA9}"/>
    <cellStyle name="Moneda 3" xfId="10" xr:uid="{61155606-8A75-4F85-93B9-0D361E770C68}"/>
    <cellStyle name="Moneda 4" xfId="12" xr:uid="{2C448203-C344-465E-A212-D33BCB45BECD}"/>
    <cellStyle name="Moneda 5" xfId="4" xr:uid="{803DDB03-02FB-4ECA-AF8E-5EC3BA3CA0D0}"/>
    <cellStyle name="Normal" xfId="0" builtinId="0"/>
    <cellStyle name="Normal 2" xfId="5" xr:uid="{6DA13D8C-BA40-4238-98DC-24FB13437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437436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8F042F-A2B0-431C-B2CC-D1E7053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67AD90-82C5-4862-A1A9-A333FC1C8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A8AF9C-5767-4399-A3F7-6131B473B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84ADD7-26E5-46B0-98E9-12F7F81B7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1D7324-3FB7-4F97-A20C-E91CFC7C4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0CDBD6-5BA7-42BA-B5CF-A60AD45E1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FBFD22-86B3-4629-9FC9-9D9B56DD8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31A45B-6FEC-4948-A36F-99FCBE6B1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94186B-1BA5-465F-BA5C-1A8278867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6C349A-3FC7-4632-A86C-4746B2795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034D2A-6F31-4FA6-B638-187197B70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F5E66B-A08F-4FFA-A028-FB1B019D9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09E914-03CB-4DE2-BAF9-71C904E78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7B722-7FAC-4D1A-A9B8-E83216C79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A7CDD-87E2-4088-B6B8-4204D9B64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54AF2-1747-46BE-8569-05906E5ED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0EE2BF-FFAE-436F-AE14-8BEB86E9F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390462-7D41-4919-B3EF-E3B00230D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57F3BB-6FDF-4C7F-92A3-D08251689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A19D42-7C99-4803-9BD3-992461B77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4632AC-02C1-48CA-BE2A-9BBBDB3CD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0C404B-5A13-488D-A66D-E89EEA4E2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696C9F-FA73-4935-9704-F6C86FBE3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73E514-4D25-4740-B947-00B446D82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234260-FB35-4890-B5C9-A6528B74D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24EEDF-1A1F-4476-9F35-77D7005F9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913E0A-8E05-47D5-8A53-4F2DA481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6E7D7A-50CF-4EA9-AD7A-9C45D1BCD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A307C9-F944-4FC3-ACD1-7A18EFDCA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7C53D6-2006-471B-A3B2-CF4613FD4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5</xdr:col>
      <xdr:colOff>275512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2B59C5-B6C3-459C-BFF5-3948F0350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1CC-0E93-4BA0-8F67-2F966767A2CF}">
  <dimension ref="B1:K103"/>
  <sheetViews>
    <sheetView workbookViewId="0">
      <selection activeCell="B5" sqref="B5:F12"/>
    </sheetView>
  </sheetViews>
  <sheetFormatPr baseColWidth="10" defaultRowHeight="15" x14ac:dyDescent="0.25"/>
  <cols>
    <col min="5" max="5" width="15.28515625" customWidth="1"/>
    <col min="6" max="6" width="18.42578125" customWidth="1"/>
  </cols>
  <sheetData>
    <row r="1" spans="2:11" x14ac:dyDescent="0.25">
      <c r="B1" s="1"/>
      <c r="C1" s="1"/>
      <c r="D1" s="1"/>
      <c r="E1" s="1"/>
      <c r="F1" s="1"/>
      <c r="G1" s="1"/>
    </row>
    <row r="2" spans="2:11" x14ac:dyDescent="0.25">
      <c r="B2" s="1"/>
      <c r="C2" s="1"/>
      <c r="D2" s="1"/>
      <c r="E2" s="1"/>
      <c r="F2" s="1"/>
      <c r="G2" s="1"/>
    </row>
    <row r="3" spans="2:11" x14ac:dyDescent="0.25">
      <c r="B3" s="1"/>
      <c r="C3" s="1"/>
      <c r="D3" s="1"/>
      <c r="E3" s="1"/>
      <c r="F3" s="1"/>
      <c r="G3" s="1"/>
    </row>
    <row r="4" spans="2:11" x14ac:dyDescent="0.25">
      <c r="B4" s="1"/>
      <c r="C4" s="1"/>
      <c r="D4" s="1"/>
      <c r="E4" s="1"/>
      <c r="F4" s="1"/>
      <c r="G4" s="1"/>
    </row>
    <row r="5" spans="2:11" x14ac:dyDescent="0.25">
      <c r="B5" s="2" t="s">
        <v>0</v>
      </c>
      <c r="C5" s="2"/>
      <c r="D5" s="2"/>
      <c r="E5" s="2"/>
      <c r="F5" s="2"/>
      <c r="G5" s="1"/>
      <c r="H5" s="3" t="s">
        <v>32</v>
      </c>
      <c r="I5" s="3"/>
      <c r="J5" s="3"/>
      <c r="K5" s="3"/>
    </row>
    <row r="6" spans="2:11" x14ac:dyDescent="0.25">
      <c r="B6" s="4" t="s">
        <v>1</v>
      </c>
      <c r="C6" s="4" t="s">
        <v>2</v>
      </c>
      <c r="D6" s="4" t="s">
        <v>3</v>
      </c>
      <c r="E6" s="4" t="s">
        <v>4</v>
      </c>
      <c r="F6" s="5" t="s">
        <v>5</v>
      </c>
      <c r="G6" s="1"/>
      <c r="H6" s="3"/>
      <c r="I6" s="3"/>
      <c r="J6" s="3"/>
      <c r="K6" s="3"/>
    </row>
    <row r="7" spans="2:11" x14ac:dyDescent="0.25">
      <c r="B7" s="6">
        <v>43617</v>
      </c>
      <c r="C7" s="6">
        <v>43830</v>
      </c>
      <c r="D7" s="7">
        <v>1156839</v>
      </c>
      <c r="E7" s="7">
        <f t="shared" ref="E7:E11" si="0">DAYS360(B7,C7)+1</f>
        <v>211</v>
      </c>
      <c r="F7" s="8">
        <f t="shared" ref="F7:F11" si="1">(D7/30)*E7</f>
        <v>8136434.3000000007</v>
      </c>
      <c r="G7" s="1"/>
      <c r="H7" s="3"/>
      <c r="I7" s="3"/>
      <c r="J7" s="3"/>
      <c r="K7" s="3"/>
    </row>
    <row r="8" spans="2:11" x14ac:dyDescent="0.25">
      <c r="B8" s="6">
        <v>43831</v>
      </c>
      <c r="C8" s="6">
        <v>44196</v>
      </c>
      <c r="D8" s="7">
        <v>1156839</v>
      </c>
      <c r="E8" s="7">
        <f t="shared" si="0"/>
        <v>361</v>
      </c>
      <c r="F8" s="8">
        <f t="shared" si="1"/>
        <v>13920629.300000001</v>
      </c>
      <c r="G8" s="1"/>
      <c r="H8" s="3"/>
      <c r="I8" s="3"/>
      <c r="J8" s="3"/>
      <c r="K8" s="3"/>
    </row>
    <row r="9" spans="2:11" x14ac:dyDescent="0.25">
      <c r="B9" s="6">
        <v>44197</v>
      </c>
      <c r="C9" s="6">
        <v>44561</v>
      </c>
      <c r="D9" s="7">
        <v>1156839</v>
      </c>
      <c r="E9" s="7">
        <f t="shared" si="0"/>
        <v>361</v>
      </c>
      <c r="F9" s="8">
        <f t="shared" si="1"/>
        <v>13920629.300000001</v>
      </c>
      <c r="G9" s="1"/>
      <c r="H9" s="42"/>
      <c r="I9" s="42"/>
      <c r="J9" s="42"/>
      <c r="K9" s="42"/>
    </row>
    <row r="10" spans="2:11" x14ac:dyDescent="0.25">
      <c r="B10" s="6">
        <v>44562</v>
      </c>
      <c r="C10" s="6">
        <v>44926</v>
      </c>
      <c r="D10" s="7">
        <v>1156839</v>
      </c>
      <c r="E10" s="7">
        <f t="shared" si="0"/>
        <v>361</v>
      </c>
      <c r="F10" s="8">
        <f t="shared" si="1"/>
        <v>13920629.300000001</v>
      </c>
      <c r="G10" s="1"/>
    </row>
    <row r="11" spans="2:11" x14ac:dyDescent="0.25">
      <c r="B11" s="6">
        <v>44927</v>
      </c>
      <c r="C11" s="6">
        <v>45213</v>
      </c>
      <c r="D11" s="7">
        <v>1160000</v>
      </c>
      <c r="E11" s="7">
        <f t="shared" si="0"/>
        <v>284</v>
      </c>
      <c r="F11" s="8">
        <f t="shared" si="1"/>
        <v>10981333.333333332</v>
      </c>
      <c r="G11" s="1"/>
    </row>
    <row r="12" spans="2:11" x14ac:dyDescent="0.25">
      <c r="B12" s="9" t="s">
        <v>6</v>
      </c>
      <c r="C12" s="9"/>
      <c r="D12" s="9"/>
      <c r="E12" s="9"/>
      <c r="F12" s="10">
        <f>SUM(F7:F11)</f>
        <v>60879655.533333331</v>
      </c>
      <c r="G12" s="1"/>
    </row>
    <row r="13" spans="2:11" x14ac:dyDescent="0.25">
      <c r="B13" s="1"/>
      <c r="C13" s="1"/>
      <c r="D13" s="1"/>
      <c r="E13" s="1"/>
      <c r="F13" s="1"/>
      <c r="G13" s="1"/>
    </row>
    <row r="14" spans="2:11" x14ac:dyDescent="0.25">
      <c r="B14" s="4" t="s">
        <v>1</v>
      </c>
      <c r="C14" s="4" t="s">
        <v>2</v>
      </c>
      <c r="D14" s="4" t="s">
        <v>3</v>
      </c>
      <c r="E14" s="4" t="s">
        <v>4</v>
      </c>
      <c r="F14" s="5" t="s">
        <v>7</v>
      </c>
      <c r="G14" s="1"/>
    </row>
    <row r="15" spans="2:11" x14ac:dyDescent="0.25">
      <c r="B15" s="6">
        <v>41061</v>
      </c>
      <c r="C15" s="6">
        <v>41274</v>
      </c>
      <c r="D15" s="7">
        <v>1156839</v>
      </c>
      <c r="E15" s="7">
        <f t="shared" ref="E15:E17" si="2">DAYS360(B15,C15)+1</f>
        <v>211</v>
      </c>
      <c r="F15" s="8">
        <f t="shared" ref="F15:F17" si="3">(D15*E15)/360</f>
        <v>678036.19166666665</v>
      </c>
      <c r="G15" s="1"/>
    </row>
    <row r="16" spans="2:11" x14ac:dyDescent="0.25">
      <c r="B16" s="6">
        <v>41275</v>
      </c>
      <c r="C16" s="6">
        <v>41639</v>
      </c>
      <c r="D16" s="7">
        <v>1156839</v>
      </c>
      <c r="E16" s="7">
        <f t="shared" si="2"/>
        <v>361</v>
      </c>
      <c r="F16" s="8">
        <f t="shared" si="3"/>
        <v>1160052.4416666667</v>
      </c>
      <c r="G16" s="1"/>
    </row>
    <row r="17" spans="2:7" x14ac:dyDescent="0.25">
      <c r="B17" s="6">
        <v>41640</v>
      </c>
      <c r="C17" s="6">
        <v>42004</v>
      </c>
      <c r="D17" s="7">
        <v>1156839</v>
      </c>
      <c r="E17" s="7">
        <f t="shared" si="2"/>
        <v>361</v>
      </c>
      <c r="F17" s="8">
        <f t="shared" si="3"/>
        <v>1160052.4416666667</v>
      </c>
      <c r="G17" s="1"/>
    </row>
    <row r="18" spans="2:7" x14ac:dyDescent="0.25">
      <c r="B18" s="6">
        <v>42005</v>
      </c>
      <c r="C18" s="6">
        <v>42369</v>
      </c>
      <c r="D18" s="7">
        <v>1156839</v>
      </c>
      <c r="E18" s="7">
        <f t="shared" ref="E18:E22" si="4">DAYS360(B18,C18)+1</f>
        <v>361</v>
      </c>
      <c r="F18" s="8">
        <f t="shared" ref="F18:F22" si="5">(D18*E18)/360</f>
        <v>1160052.4416666667</v>
      </c>
      <c r="G18" s="1"/>
    </row>
    <row r="19" spans="2:7" x14ac:dyDescent="0.25">
      <c r="B19" s="6">
        <v>42370</v>
      </c>
      <c r="C19" s="6">
        <v>42735</v>
      </c>
      <c r="D19" s="7">
        <v>1156839</v>
      </c>
      <c r="E19" s="7">
        <f t="shared" si="4"/>
        <v>361</v>
      </c>
      <c r="F19" s="8">
        <f t="shared" si="5"/>
        <v>1160052.4416666667</v>
      </c>
      <c r="G19" s="1"/>
    </row>
    <row r="20" spans="2:7" x14ac:dyDescent="0.25">
      <c r="B20" s="6">
        <v>42736</v>
      </c>
      <c r="C20" s="6">
        <v>43100</v>
      </c>
      <c r="D20" s="7">
        <v>1156839</v>
      </c>
      <c r="E20" s="7">
        <f t="shared" si="4"/>
        <v>361</v>
      </c>
      <c r="F20" s="8">
        <f t="shared" si="5"/>
        <v>1160052.4416666667</v>
      </c>
      <c r="G20" s="1"/>
    </row>
    <row r="21" spans="2:7" x14ac:dyDescent="0.25">
      <c r="B21" s="6">
        <v>43101</v>
      </c>
      <c r="C21" s="6">
        <v>43465</v>
      </c>
      <c r="D21" s="7">
        <v>1156839</v>
      </c>
      <c r="E21" s="7">
        <f t="shared" si="4"/>
        <v>361</v>
      </c>
      <c r="F21" s="8">
        <f t="shared" si="5"/>
        <v>1160052.4416666667</v>
      </c>
      <c r="G21" s="1"/>
    </row>
    <row r="22" spans="2:7" x14ac:dyDescent="0.25">
      <c r="B22" s="6">
        <v>43466</v>
      </c>
      <c r="C22" s="6">
        <v>43616</v>
      </c>
      <c r="D22" s="7">
        <v>1156839</v>
      </c>
      <c r="E22" s="7">
        <f t="shared" si="4"/>
        <v>151</v>
      </c>
      <c r="F22" s="8">
        <f t="shared" si="5"/>
        <v>485229.69166666665</v>
      </c>
      <c r="G22" s="1"/>
    </row>
    <row r="23" spans="2:7" x14ac:dyDescent="0.25">
      <c r="B23" s="9" t="s">
        <v>6</v>
      </c>
      <c r="C23" s="9"/>
      <c r="D23" s="9"/>
      <c r="E23" s="9"/>
      <c r="F23" s="10">
        <f>SUM(F15:F17)</f>
        <v>2998141.0750000002</v>
      </c>
      <c r="G23" s="1"/>
    </row>
    <row r="24" spans="2:7" x14ac:dyDescent="0.25">
      <c r="G24" s="1"/>
    </row>
    <row r="25" spans="2:7" x14ac:dyDescent="0.25">
      <c r="B25" s="4" t="s">
        <v>1</v>
      </c>
      <c r="C25" s="4" t="s">
        <v>2</v>
      </c>
      <c r="D25" s="4" t="s">
        <v>3</v>
      </c>
      <c r="E25" s="4" t="s">
        <v>4</v>
      </c>
      <c r="F25" s="5" t="s">
        <v>8</v>
      </c>
      <c r="G25" s="1"/>
    </row>
    <row r="26" spans="2:7" x14ac:dyDescent="0.25">
      <c r="B26" s="6">
        <v>41061</v>
      </c>
      <c r="C26" s="6">
        <v>41274</v>
      </c>
      <c r="D26" s="7">
        <v>1156839</v>
      </c>
      <c r="E26" s="7">
        <f t="shared" ref="E26:E33" si="6">DAYS360(B26,C26)+1</f>
        <v>211</v>
      </c>
      <c r="F26" s="8">
        <f t="shared" ref="F26:F33" si="7">(D26*E26)/360</f>
        <v>678036.19166666665</v>
      </c>
      <c r="G26" s="1"/>
    </row>
    <row r="27" spans="2:7" x14ac:dyDescent="0.25">
      <c r="B27" s="6">
        <v>41275</v>
      </c>
      <c r="C27" s="6">
        <v>41639</v>
      </c>
      <c r="D27" s="7">
        <v>1156839</v>
      </c>
      <c r="E27" s="7">
        <f t="shared" si="6"/>
        <v>361</v>
      </c>
      <c r="F27" s="8">
        <f t="shared" si="7"/>
        <v>1160052.4416666667</v>
      </c>
      <c r="G27" s="1"/>
    </row>
    <row r="28" spans="2:7" x14ac:dyDescent="0.25">
      <c r="B28" s="6">
        <v>41640</v>
      </c>
      <c r="C28" s="6">
        <v>42004</v>
      </c>
      <c r="D28" s="7">
        <v>1156839</v>
      </c>
      <c r="E28" s="7">
        <f t="shared" si="6"/>
        <v>361</v>
      </c>
      <c r="F28" s="8">
        <f t="shared" si="7"/>
        <v>1160052.4416666667</v>
      </c>
      <c r="G28" s="1"/>
    </row>
    <row r="29" spans="2:7" x14ac:dyDescent="0.25">
      <c r="B29" s="6">
        <v>42005</v>
      </c>
      <c r="C29" s="6">
        <v>42369</v>
      </c>
      <c r="D29" s="7">
        <v>1156839</v>
      </c>
      <c r="E29" s="7">
        <f t="shared" si="6"/>
        <v>361</v>
      </c>
      <c r="F29" s="8">
        <f t="shared" si="7"/>
        <v>1160052.4416666667</v>
      </c>
      <c r="G29" s="1"/>
    </row>
    <row r="30" spans="2:7" x14ac:dyDescent="0.25">
      <c r="B30" s="6">
        <v>42370</v>
      </c>
      <c r="C30" s="6">
        <v>42735</v>
      </c>
      <c r="D30" s="7">
        <v>1156839</v>
      </c>
      <c r="E30" s="7">
        <f t="shared" si="6"/>
        <v>361</v>
      </c>
      <c r="F30" s="8">
        <f t="shared" si="7"/>
        <v>1160052.4416666667</v>
      </c>
      <c r="G30" s="1"/>
    </row>
    <row r="31" spans="2:7" x14ac:dyDescent="0.25">
      <c r="B31" s="6">
        <v>42736</v>
      </c>
      <c r="C31" s="6">
        <v>43100</v>
      </c>
      <c r="D31" s="7">
        <v>1156839</v>
      </c>
      <c r="E31" s="7">
        <f t="shared" si="6"/>
        <v>361</v>
      </c>
      <c r="F31" s="8">
        <f t="shared" si="7"/>
        <v>1160052.4416666667</v>
      </c>
      <c r="G31" s="1"/>
    </row>
    <row r="32" spans="2:7" x14ac:dyDescent="0.25">
      <c r="B32" s="6">
        <v>43101</v>
      </c>
      <c r="C32" s="6">
        <v>43465</v>
      </c>
      <c r="D32" s="7">
        <v>1156839</v>
      </c>
      <c r="E32" s="7">
        <f t="shared" si="6"/>
        <v>361</v>
      </c>
      <c r="F32" s="8">
        <f t="shared" si="7"/>
        <v>1160052.4416666667</v>
      </c>
      <c r="G32" s="1"/>
    </row>
    <row r="33" spans="2:7" x14ac:dyDescent="0.25">
      <c r="B33" s="6">
        <v>43466</v>
      </c>
      <c r="C33" s="6">
        <v>43616</v>
      </c>
      <c r="D33" s="7">
        <v>1156839</v>
      </c>
      <c r="E33" s="7">
        <f t="shared" si="6"/>
        <v>151</v>
      </c>
      <c r="F33" s="8">
        <f t="shared" si="7"/>
        <v>485229.69166666665</v>
      </c>
      <c r="G33" s="1"/>
    </row>
    <row r="34" spans="2:7" x14ac:dyDescent="0.25">
      <c r="B34" s="9" t="s">
        <v>6</v>
      </c>
      <c r="C34" s="9"/>
      <c r="D34" s="9"/>
      <c r="E34" s="9"/>
      <c r="F34" s="10">
        <f>SUM(F26:F33)</f>
        <v>8123580.5333333323</v>
      </c>
      <c r="G34" s="1"/>
    </row>
    <row r="35" spans="2:7" x14ac:dyDescent="0.25">
      <c r="G35" s="1"/>
    </row>
    <row r="36" spans="2:7" x14ac:dyDescent="0.25">
      <c r="B36" s="4" t="s">
        <v>1</v>
      </c>
      <c r="C36" s="4" t="s">
        <v>2</v>
      </c>
      <c r="D36" s="4" t="s">
        <v>8</v>
      </c>
      <c r="E36" s="4" t="s">
        <v>4</v>
      </c>
      <c r="F36" s="5" t="s">
        <v>9</v>
      </c>
      <c r="G36" s="1"/>
    </row>
    <row r="37" spans="2:7" x14ac:dyDescent="0.25">
      <c r="B37" s="6">
        <v>41061</v>
      </c>
      <c r="C37" s="6">
        <v>41274</v>
      </c>
      <c r="D37" s="7">
        <v>1156839</v>
      </c>
      <c r="E37" s="7">
        <f t="shared" ref="E37:E39" si="8">DAYS360(B37,C37)+1</f>
        <v>211</v>
      </c>
      <c r="F37" s="7">
        <f t="shared" ref="F37:F39" si="9">(D37*E37*0.12)/360</f>
        <v>81364.343000000008</v>
      </c>
      <c r="G37" s="1"/>
    </row>
    <row r="38" spans="2:7" x14ac:dyDescent="0.25">
      <c r="B38" s="6">
        <v>41275</v>
      </c>
      <c r="C38" s="6">
        <v>41639</v>
      </c>
      <c r="D38" s="7">
        <v>1156839</v>
      </c>
      <c r="E38" s="7">
        <f t="shared" si="8"/>
        <v>361</v>
      </c>
      <c r="F38" s="7">
        <f t="shared" si="9"/>
        <v>139206.29300000001</v>
      </c>
      <c r="G38" s="1"/>
    </row>
    <row r="39" spans="2:7" x14ac:dyDescent="0.25">
      <c r="B39" s="6">
        <v>41640</v>
      </c>
      <c r="C39" s="6">
        <v>42004</v>
      </c>
      <c r="D39" s="7">
        <v>1156839</v>
      </c>
      <c r="E39" s="7">
        <f t="shared" si="8"/>
        <v>361</v>
      </c>
      <c r="F39" s="7">
        <f t="shared" si="9"/>
        <v>139206.29300000001</v>
      </c>
    </row>
    <row r="40" spans="2:7" x14ac:dyDescent="0.25">
      <c r="B40" s="6">
        <v>42005</v>
      </c>
      <c r="C40" s="6">
        <v>42369</v>
      </c>
      <c r="D40" s="7">
        <v>1156839</v>
      </c>
      <c r="E40" s="7">
        <f t="shared" ref="E40:E43" si="10">DAYS360(B40,C40)+1</f>
        <v>361</v>
      </c>
      <c r="F40" s="7">
        <f t="shared" ref="F40:F43" si="11">(D40*E40*0.12)/360</f>
        <v>139206.29300000001</v>
      </c>
    </row>
    <row r="41" spans="2:7" x14ac:dyDescent="0.25">
      <c r="B41" s="6">
        <v>42370</v>
      </c>
      <c r="C41" s="6">
        <v>42735</v>
      </c>
      <c r="D41" s="7">
        <v>1156839</v>
      </c>
      <c r="E41" s="7">
        <f t="shared" si="10"/>
        <v>361</v>
      </c>
      <c r="F41" s="7">
        <f t="shared" si="11"/>
        <v>139206.29300000001</v>
      </c>
    </row>
    <row r="42" spans="2:7" x14ac:dyDescent="0.25">
      <c r="B42" s="6">
        <v>42736</v>
      </c>
      <c r="C42" s="6">
        <v>43100</v>
      </c>
      <c r="D42" s="7">
        <v>1156839</v>
      </c>
      <c r="E42" s="7">
        <f t="shared" si="10"/>
        <v>361</v>
      </c>
      <c r="F42" s="7">
        <f t="shared" si="11"/>
        <v>139206.29300000001</v>
      </c>
    </row>
    <row r="43" spans="2:7" x14ac:dyDescent="0.25">
      <c r="B43" s="6">
        <v>43101</v>
      </c>
      <c r="C43" s="6">
        <v>43465</v>
      </c>
      <c r="D43" s="7">
        <v>1156839</v>
      </c>
      <c r="E43" s="7">
        <f t="shared" si="10"/>
        <v>361</v>
      </c>
      <c r="F43" s="7">
        <f t="shared" si="11"/>
        <v>139206.29300000001</v>
      </c>
    </row>
    <row r="44" spans="2:7" x14ac:dyDescent="0.25">
      <c r="B44" s="9" t="s">
        <v>6</v>
      </c>
      <c r="C44" s="9"/>
      <c r="D44" s="9"/>
      <c r="E44" s="9"/>
      <c r="F44" s="10">
        <f>SUM(F37:F43)</f>
        <v>916602.10100000002</v>
      </c>
    </row>
    <row r="47" spans="2:7" x14ac:dyDescent="0.25">
      <c r="B47" s="4" t="s">
        <v>1</v>
      </c>
      <c r="C47" s="4" t="s">
        <v>2</v>
      </c>
      <c r="D47" s="4" t="s">
        <v>3</v>
      </c>
      <c r="E47" s="4" t="s">
        <v>4</v>
      </c>
      <c r="F47" s="5" t="s">
        <v>10</v>
      </c>
    </row>
    <row r="48" spans="2:7" x14ac:dyDescent="0.25">
      <c r="B48" s="6">
        <v>41061</v>
      </c>
      <c r="C48" s="6">
        <v>43616</v>
      </c>
      <c r="D48" s="7">
        <v>1156839</v>
      </c>
      <c r="E48" s="7">
        <f t="shared" ref="E48" si="12">DAYS360(B48,C48)+1</f>
        <v>2521</v>
      </c>
      <c r="F48" s="7">
        <f>(D48*E48)/720</f>
        <v>4050543.2208333332</v>
      </c>
    </row>
    <row r="49" spans="2:9" x14ac:dyDescent="0.25">
      <c r="B49" s="9" t="s">
        <v>6</v>
      </c>
      <c r="C49" s="9"/>
      <c r="D49" s="9"/>
      <c r="E49" s="9"/>
      <c r="F49" s="10">
        <f>SUM(F48:F48)</f>
        <v>4050543.2208333332</v>
      </c>
    </row>
    <row r="51" spans="2:9" x14ac:dyDescent="0.25">
      <c r="B51" s="11" t="s">
        <v>11</v>
      </c>
      <c r="C51" s="11"/>
      <c r="D51" s="11"/>
      <c r="E51" s="11"/>
      <c r="F51" s="11"/>
    </row>
    <row r="52" spans="2:9" x14ac:dyDescent="0.25">
      <c r="B52" s="4" t="s">
        <v>1</v>
      </c>
      <c r="C52" s="4" t="s">
        <v>2</v>
      </c>
      <c r="D52" s="4" t="s">
        <v>3</v>
      </c>
      <c r="E52" s="4" t="s">
        <v>4</v>
      </c>
      <c r="F52" s="12" t="s">
        <v>12</v>
      </c>
    </row>
    <row r="53" spans="2:9" x14ac:dyDescent="0.25">
      <c r="B53" s="6">
        <v>41320</v>
      </c>
      <c r="C53" s="6">
        <v>41684</v>
      </c>
      <c r="D53" s="7">
        <v>1156839</v>
      </c>
      <c r="E53" s="7">
        <f t="shared" ref="E53:E54" si="13">DAYS360(B53,C53)+1</f>
        <v>360</v>
      </c>
      <c r="F53" s="7">
        <f t="shared" ref="F53:F54" si="14">(D53/30)*E53</f>
        <v>13882068.000000002</v>
      </c>
    </row>
    <row r="54" spans="2:9" x14ac:dyDescent="0.25">
      <c r="B54" s="6">
        <v>41685</v>
      </c>
      <c r="C54" s="6">
        <v>42049</v>
      </c>
      <c r="D54" s="7">
        <v>1156839</v>
      </c>
      <c r="E54" s="8">
        <f t="shared" si="13"/>
        <v>360</v>
      </c>
      <c r="F54" s="8">
        <f t="shared" si="14"/>
        <v>13882068.000000002</v>
      </c>
    </row>
    <row r="55" spans="2:9" x14ac:dyDescent="0.25">
      <c r="B55" s="6">
        <v>42050</v>
      </c>
      <c r="C55" s="6">
        <v>42414</v>
      </c>
      <c r="D55" s="7">
        <v>1156839</v>
      </c>
      <c r="E55" s="8">
        <f t="shared" ref="E55:E59" si="15">DAYS360(B55,C55)+1</f>
        <v>360</v>
      </c>
      <c r="F55" s="8">
        <f t="shared" ref="F55:F59" si="16">(D55/30)*E55</f>
        <v>13882068.000000002</v>
      </c>
    </row>
    <row r="56" spans="2:9" x14ac:dyDescent="0.25">
      <c r="B56" s="6">
        <v>42415</v>
      </c>
      <c r="C56" s="6">
        <v>42780</v>
      </c>
      <c r="D56" s="7">
        <v>1156839</v>
      </c>
      <c r="E56" s="8">
        <f t="shared" si="15"/>
        <v>360</v>
      </c>
      <c r="F56" s="8">
        <f t="shared" si="16"/>
        <v>13882068.000000002</v>
      </c>
    </row>
    <row r="57" spans="2:9" x14ac:dyDescent="0.25">
      <c r="B57" s="6">
        <v>42781</v>
      </c>
      <c r="C57" s="6">
        <v>43145</v>
      </c>
      <c r="D57" s="7">
        <v>1156839</v>
      </c>
      <c r="E57" s="8">
        <f t="shared" si="15"/>
        <v>360</v>
      </c>
      <c r="F57" s="8">
        <f t="shared" si="16"/>
        <v>13882068.000000002</v>
      </c>
    </row>
    <row r="58" spans="2:9" x14ac:dyDescent="0.25">
      <c r="B58" s="6">
        <v>43146</v>
      </c>
      <c r="C58" s="6">
        <v>43510</v>
      </c>
      <c r="D58" s="7">
        <v>1156839</v>
      </c>
      <c r="E58" s="8">
        <f t="shared" si="15"/>
        <v>360</v>
      </c>
      <c r="F58" s="8">
        <f t="shared" si="16"/>
        <v>13882068.000000002</v>
      </c>
    </row>
    <row r="59" spans="2:9" x14ac:dyDescent="0.25">
      <c r="B59" s="6">
        <v>43511</v>
      </c>
      <c r="C59" s="6">
        <v>43616</v>
      </c>
      <c r="D59" s="7">
        <v>1156839</v>
      </c>
      <c r="E59" s="8">
        <f t="shared" si="15"/>
        <v>107</v>
      </c>
      <c r="F59" s="8">
        <f t="shared" si="16"/>
        <v>4126059.1</v>
      </c>
    </row>
    <row r="60" spans="2:9" x14ac:dyDescent="0.25">
      <c r="B60" s="9" t="s">
        <v>6</v>
      </c>
      <c r="C60" s="9"/>
      <c r="D60" s="9"/>
      <c r="E60" s="9"/>
      <c r="F60" s="10">
        <f>SUM(F53:F59)</f>
        <v>87418467.100000009</v>
      </c>
    </row>
    <row r="62" spans="2:9" x14ac:dyDescent="0.25">
      <c r="B62" s="11" t="s">
        <v>13</v>
      </c>
      <c r="C62" s="11"/>
      <c r="D62" s="11"/>
      <c r="E62" s="11"/>
      <c r="F62" s="11"/>
      <c r="G62" s="11"/>
      <c r="H62" s="11"/>
      <c r="I62" s="11"/>
    </row>
    <row r="63" spans="2:9" x14ac:dyDescent="0.25">
      <c r="B63" s="13"/>
      <c r="C63" s="13"/>
      <c r="D63" s="13"/>
      <c r="E63" s="14" t="s">
        <v>14</v>
      </c>
      <c r="F63" s="14" t="s">
        <v>15</v>
      </c>
      <c r="G63" s="14" t="s">
        <v>16</v>
      </c>
      <c r="H63" s="15" t="s">
        <v>17</v>
      </c>
      <c r="I63" s="15"/>
    </row>
    <row r="64" spans="2:9" x14ac:dyDescent="0.25">
      <c r="B64" s="16" t="s">
        <v>18</v>
      </c>
      <c r="C64" s="16"/>
      <c r="D64" s="16"/>
      <c r="E64" s="17">
        <v>2019</v>
      </c>
      <c r="F64" s="17">
        <v>5</v>
      </c>
      <c r="G64" s="18">
        <v>31</v>
      </c>
      <c r="H64" s="19" t="s">
        <v>19</v>
      </c>
      <c r="I64" s="20" t="s">
        <v>20</v>
      </c>
    </row>
    <row r="65" spans="2:9" x14ac:dyDescent="0.25">
      <c r="B65" s="16" t="s">
        <v>21</v>
      </c>
      <c r="C65" s="16"/>
      <c r="D65" s="16"/>
      <c r="E65" s="21">
        <v>2012</v>
      </c>
      <c r="F65" s="21">
        <v>6</v>
      </c>
      <c r="G65" s="22">
        <v>1</v>
      </c>
      <c r="H65" s="23">
        <f>(E64-E65)*360+(F64-F65)*30+(G64-G65+1)</f>
        <v>2521</v>
      </c>
      <c r="I65" s="24">
        <f>H65/360</f>
        <v>7.0027777777777782</v>
      </c>
    </row>
    <row r="66" spans="2:9" x14ac:dyDescent="0.25">
      <c r="B66" s="16" t="s">
        <v>22</v>
      </c>
      <c r="C66" s="16"/>
      <c r="D66" s="16"/>
      <c r="E66" s="25">
        <v>1156839</v>
      </c>
      <c r="F66" s="25"/>
      <c r="G66" s="25"/>
      <c r="H66" s="25"/>
      <c r="I66" s="25"/>
    </row>
    <row r="67" spans="2:9" x14ac:dyDescent="0.25">
      <c r="B67" s="16" t="s">
        <v>23</v>
      </c>
      <c r="C67" s="16"/>
      <c r="D67" s="16"/>
      <c r="E67" s="26">
        <f>E66/30</f>
        <v>38561.300000000003</v>
      </c>
      <c r="F67" s="26"/>
      <c r="G67" s="26"/>
      <c r="H67" s="26"/>
      <c r="I67" s="26"/>
    </row>
    <row r="68" spans="2:9" x14ac:dyDescent="0.25">
      <c r="B68" s="16" t="s">
        <v>24</v>
      </c>
      <c r="C68" s="16"/>
      <c r="D68" s="16"/>
      <c r="E68" s="26">
        <f>E66</f>
        <v>1156839</v>
      </c>
      <c r="F68" s="26"/>
      <c r="G68" s="26"/>
      <c r="H68" s="26"/>
      <c r="I68" s="26"/>
    </row>
    <row r="69" spans="2:9" x14ac:dyDescent="0.25">
      <c r="B69" s="16" t="s">
        <v>25</v>
      </c>
      <c r="C69" s="16"/>
      <c r="D69" s="16"/>
      <c r="E69" s="27">
        <f>I65-1</f>
        <v>6.0027777777777782</v>
      </c>
      <c r="F69" s="26">
        <f>E69*20*E67</f>
        <v>4629498.2944444455</v>
      </c>
      <c r="G69" s="26"/>
      <c r="H69" s="26"/>
      <c r="I69" s="26"/>
    </row>
    <row r="70" spans="2:9" x14ac:dyDescent="0.25">
      <c r="B70" s="28" t="s">
        <v>26</v>
      </c>
      <c r="C70" s="28"/>
      <c r="D70" s="28"/>
      <c r="E70" s="29"/>
      <c r="F70" s="30">
        <f>E68+F69</f>
        <v>5786337.2944444455</v>
      </c>
      <c r="G70" s="30"/>
      <c r="H70" s="30"/>
      <c r="I70" s="30"/>
    </row>
    <row r="72" spans="2:9" x14ac:dyDescent="0.25">
      <c r="B72" s="11" t="s">
        <v>27</v>
      </c>
      <c r="C72" s="11"/>
      <c r="D72" s="11"/>
      <c r="E72" s="11"/>
      <c r="F72" s="11"/>
    </row>
    <row r="73" spans="2:9" x14ac:dyDescent="0.25">
      <c r="B73" s="35" t="s">
        <v>28</v>
      </c>
      <c r="C73" s="35"/>
      <c r="D73" s="35" t="s">
        <v>29</v>
      </c>
      <c r="E73" s="35"/>
      <c r="F73" s="36" t="s">
        <v>30</v>
      </c>
    </row>
    <row r="74" spans="2:9" x14ac:dyDescent="0.25">
      <c r="B74" s="37">
        <f>(1156839/30)</f>
        <v>38561.300000000003</v>
      </c>
      <c r="C74" s="37"/>
      <c r="D74" s="38">
        <v>720</v>
      </c>
      <c r="E74" s="38"/>
      <c r="F74" s="39">
        <f>B74*D74</f>
        <v>27764136.000000004</v>
      </c>
    </row>
    <row r="75" spans="2:9" x14ac:dyDescent="0.25">
      <c r="B75" s="1"/>
      <c r="C75" s="1"/>
      <c r="D75" s="1"/>
      <c r="E75" s="1"/>
      <c r="F75" s="1"/>
    </row>
    <row r="76" spans="2:9" x14ac:dyDescent="0.25">
      <c r="B76" s="40" t="s">
        <v>31</v>
      </c>
      <c r="C76" s="40"/>
      <c r="D76" s="40"/>
      <c r="E76" s="40"/>
      <c r="F76" s="41">
        <f>F12+F23+F34+F44+F49+F60+F70+F74</f>
        <v>197937462.85794443</v>
      </c>
    </row>
    <row r="100" spans="2:7" x14ac:dyDescent="0.25">
      <c r="B100" s="31"/>
      <c r="C100" s="31"/>
      <c r="D100" s="31"/>
      <c r="E100" s="32"/>
      <c r="F100" s="33"/>
      <c r="G100" s="1"/>
    </row>
    <row r="101" spans="2:7" x14ac:dyDescent="0.25">
      <c r="B101" s="34"/>
      <c r="C101" s="34"/>
      <c r="D101" s="34"/>
      <c r="E101" s="34"/>
      <c r="F101" s="34"/>
      <c r="G101" s="1"/>
    </row>
    <row r="102" spans="2:7" x14ac:dyDescent="0.25">
      <c r="G102" s="1"/>
    </row>
    <row r="103" spans="2:7" x14ac:dyDescent="0.25">
      <c r="G103" s="1"/>
    </row>
  </sheetData>
  <mergeCells count="30">
    <mergeCell ref="E66:I66"/>
    <mergeCell ref="E67:I67"/>
    <mergeCell ref="E68:I68"/>
    <mergeCell ref="F69:I69"/>
    <mergeCell ref="F70:I70"/>
    <mergeCell ref="B72:F72"/>
    <mergeCell ref="B73:C73"/>
    <mergeCell ref="D73:E73"/>
    <mergeCell ref="B74:C74"/>
    <mergeCell ref="D74:E74"/>
    <mergeCell ref="B76:E76"/>
    <mergeCell ref="B68:D68"/>
    <mergeCell ref="B69:D69"/>
    <mergeCell ref="B70:D70"/>
    <mergeCell ref="B64:D64"/>
    <mergeCell ref="B65:D65"/>
    <mergeCell ref="B66:D66"/>
    <mergeCell ref="B67:D67"/>
    <mergeCell ref="B44:E44"/>
    <mergeCell ref="B49:E49"/>
    <mergeCell ref="B51:F51"/>
    <mergeCell ref="B60:E60"/>
    <mergeCell ref="B63:D63"/>
    <mergeCell ref="H63:I63"/>
    <mergeCell ref="B62:I62"/>
    <mergeCell ref="B5:F5"/>
    <mergeCell ref="H5:K8"/>
    <mergeCell ref="B12:E12"/>
    <mergeCell ref="B23:E23"/>
    <mergeCell ref="B34:E3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42DA-7C96-4C4B-B50D-DC46ADABF3F2}">
  <dimension ref="B5:L56"/>
  <sheetViews>
    <sheetView workbookViewId="0">
      <selection activeCell="C23" sqref="C23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41518</v>
      </c>
      <c r="C7" s="45">
        <v>41639</v>
      </c>
      <c r="D7" s="7">
        <v>1156839</v>
      </c>
      <c r="E7" s="7">
        <f t="shared" ref="E7:E10" si="0">DAYS360(B7,C7)+1</f>
        <v>121</v>
      </c>
      <c r="F7" s="8">
        <f t="shared" ref="F7:F10" si="1">(D7*E7)/360</f>
        <v>388826.44166666665</v>
      </c>
      <c r="G7" s="46"/>
      <c r="I7" s="59"/>
      <c r="J7" s="59"/>
      <c r="K7" s="59"/>
      <c r="L7" s="59"/>
    </row>
    <row r="8" spans="2:12" x14ac:dyDescent="0.25">
      <c r="B8" s="45">
        <v>41640</v>
      </c>
      <c r="C8" s="45">
        <v>42004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42005</v>
      </c>
      <c r="C9" s="45">
        <v>42369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44</v>
      </c>
      <c r="J9" s="59"/>
      <c r="K9" s="59"/>
      <c r="L9" s="59"/>
    </row>
    <row r="10" spans="2:12" x14ac:dyDescent="0.25">
      <c r="B10" s="45">
        <v>42370</v>
      </c>
      <c r="C10" s="45">
        <v>42643</v>
      </c>
      <c r="D10" s="7">
        <v>1156839</v>
      </c>
      <c r="E10" s="7">
        <f>DAYS360(B10,C10)+1</f>
        <v>270</v>
      </c>
      <c r="F10" s="8">
        <f>(D10*E10)/360</f>
        <v>867629.25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2708931.3250000002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41518</v>
      </c>
      <c r="C14" s="45">
        <v>41639</v>
      </c>
      <c r="D14" s="7">
        <v>1156839</v>
      </c>
      <c r="E14" s="7">
        <f t="shared" ref="E14:E17" si="2">DAYS360(B14,C14)+1</f>
        <v>121</v>
      </c>
      <c r="F14" s="8">
        <f t="shared" ref="F14:F17" si="3">(D14*E14)/360</f>
        <v>388826.44166666665</v>
      </c>
      <c r="I14" s="59" t="s">
        <v>36</v>
      </c>
      <c r="J14" s="59"/>
      <c r="K14" s="59"/>
      <c r="L14" s="59"/>
    </row>
    <row r="15" spans="2:12" x14ac:dyDescent="0.25">
      <c r="B15" s="45">
        <v>41640</v>
      </c>
      <c r="C15" s="45">
        <v>42004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x14ac:dyDescent="0.25">
      <c r="B16" s="45">
        <v>42005</v>
      </c>
      <c r="C16" s="45">
        <v>42369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42370</v>
      </c>
      <c r="C17" s="45">
        <v>42643</v>
      </c>
      <c r="D17" s="7">
        <v>1156839</v>
      </c>
      <c r="E17" s="7">
        <f t="shared" si="2"/>
        <v>270</v>
      </c>
      <c r="F17" s="8">
        <f t="shared" si="3"/>
        <v>867629.25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3576560.5750000002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41518</v>
      </c>
      <c r="C21" s="45">
        <v>41639</v>
      </c>
      <c r="D21" s="7">
        <v>1156839</v>
      </c>
      <c r="E21" s="7">
        <f t="shared" ref="E21:E24" si="4">DAYS360(B21,C21)+1</f>
        <v>121</v>
      </c>
      <c r="F21" s="7">
        <f t="shared" ref="F21:F24" si="5">(D21*E21*0.12)/360</f>
        <v>46659.173000000003</v>
      </c>
      <c r="G21" s="46"/>
    </row>
    <row r="22" spans="2:9" x14ac:dyDescent="0.25">
      <c r="B22" s="45">
        <v>41640</v>
      </c>
      <c r="C22" s="45">
        <v>42004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42005</v>
      </c>
      <c r="C23" s="45">
        <v>42369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42370</v>
      </c>
      <c r="C24" s="45">
        <v>42643</v>
      </c>
      <c r="D24" s="7">
        <v>1156839</v>
      </c>
      <c r="E24" s="7">
        <f t="shared" si="4"/>
        <v>270</v>
      </c>
      <c r="F24" s="7">
        <f t="shared" si="5"/>
        <v>104115.51000000001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429187.26900000003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2016</v>
      </c>
      <c r="F29" s="48">
        <v>9</v>
      </c>
      <c r="G29" s="53">
        <v>30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2013</v>
      </c>
      <c r="F30" s="50">
        <v>9</v>
      </c>
      <c r="G30" s="53">
        <v>1</v>
      </c>
      <c r="H30" s="56">
        <f>(E29-E30)*360+(F29-F30)*30+(G29-G30+1)</f>
        <v>1110</v>
      </c>
      <c r="I30" s="57">
        <f>H30/360</f>
        <v>3.0833333333333335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2.0833333333333335</v>
      </c>
      <c r="F34" s="26">
        <f>E34*20*E32</f>
        <v>1606720.8333333337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2763559.833333334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37242375.002333343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E663-E38E-4375-9ADC-43561D0ADF67}">
  <dimension ref="B5:L56"/>
  <sheetViews>
    <sheetView workbookViewId="0">
      <selection activeCell="C23" sqref="C23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41852</v>
      </c>
      <c r="C7" s="45">
        <v>42004</v>
      </c>
      <c r="D7" s="7">
        <v>1156839</v>
      </c>
      <c r="E7" s="7">
        <f t="shared" ref="E7:E10" si="0">DAYS360(B7,C7)+1</f>
        <v>151</v>
      </c>
      <c r="F7" s="8">
        <f t="shared" ref="F7:F10" si="1">(D7*E7)/360</f>
        <v>485229.69166666665</v>
      </c>
      <c r="G7" s="46"/>
      <c r="I7" s="59"/>
      <c r="J7" s="59"/>
      <c r="K7" s="59"/>
      <c r="L7" s="59"/>
    </row>
    <row r="8" spans="2:12" x14ac:dyDescent="0.25">
      <c r="B8" s="45">
        <v>42005</v>
      </c>
      <c r="C8" s="45">
        <v>42308</v>
      </c>
      <c r="D8" s="7">
        <v>1156839</v>
      </c>
      <c r="E8" s="7">
        <f t="shared" si="0"/>
        <v>301</v>
      </c>
      <c r="F8" s="8">
        <f t="shared" si="1"/>
        <v>967245.94166666665</v>
      </c>
      <c r="G8" s="46"/>
      <c r="I8" s="60"/>
      <c r="J8" s="60"/>
      <c r="K8" s="60"/>
      <c r="L8" s="60"/>
    </row>
    <row r="9" spans="2:12" x14ac:dyDescent="0.25">
      <c r="B9" s="45">
        <v>42370</v>
      </c>
      <c r="C9" s="45">
        <v>42734</v>
      </c>
      <c r="D9" s="7">
        <v>1156839</v>
      </c>
      <c r="E9" s="7">
        <f>DAYS360(B9,C9)+1</f>
        <v>360</v>
      </c>
      <c r="F9" s="8">
        <f>(D9*E9)/360</f>
        <v>1156839</v>
      </c>
      <c r="G9" s="46"/>
      <c r="I9" s="59" t="s">
        <v>45</v>
      </c>
      <c r="J9" s="59"/>
      <c r="K9" s="59"/>
      <c r="L9" s="59"/>
    </row>
    <row r="10" spans="2:12" x14ac:dyDescent="0.25">
      <c r="B10" s="45">
        <v>42736</v>
      </c>
      <c r="C10" s="45">
        <v>42978</v>
      </c>
      <c r="D10" s="7">
        <v>1156839</v>
      </c>
      <c r="E10" s="7">
        <f>DAYS360(B10,C10)+1</f>
        <v>241</v>
      </c>
      <c r="F10" s="8">
        <f>(D10*E10)/360</f>
        <v>774439.44166666665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2609314.6333333333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41852</v>
      </c>
      <c r="C14" s="45">
        <v>42004</v>
      </c>
      <c r="D14" s="7">
        <v>1156839</v>
      </c>
      <c r="E14" s="7">
        <f t="shared" ref="E14:E17" si="2">DAYS360(B14,C14)+1</f>
        <v>151</v>
      </c>
      <c r="F14" s="8">
        <f t="shared" ref="F14:F17" si="3">(D14*E14)/360</f>
        <v>485229.69166666665</v>
      </c>
      <c r="I14" s="59" t="s">
        <v>36</v>
      </c>
      <c r="J14" s="59"/>
      <c r="K14" s="59"/>
      <c r="L14" s="59"/>
    </row>
    <row r="15" spans="2:12" x14ac:dyDescent="0.25">
      <c r="B15" s="45">
        <v>42005</v>
      </c>
      <c r="C15" s="45">
        <v>42308</v>
      </c>
      <c r="D15" s="7">
        <v>1156839</v>
      </c>
      <c r="E15" s="7">
        <f t="shared" si="2"/>
        <v>301</v>
      </c>
      <c r="F15" s="8">
        <f t="shared" si="3"/>
        <v>967245.94166666665</v>
      </c>
      <c r="G15" s="46"/>
      <c r="I15" s="59"/>
      <c r="J15" s="59"/>
      <c r="K15" s="59"/>
      <c r="L15" s="59"/>
    </row>
    <row r="16" spans="2:12" x14ac:dyDescent="0.25">
      <c r="B16" s="45">
        <v>42370</v>
      </c>
      <c r="C16" s="45">
        <v>42734</v>
      </c>
      <c r="D16" s="7">
        <v>1156839</v>
      </c>
      <c r="E16" s="7">
        <f t="shared" si="2"/>
        <v>360</v>
      </c>
      <c r="F16" s="8">
        <f t="shared" si="3"/>
        <v>1156839</v>
      </c>
      <c r="G16" s="46"/>
      <c r="I16" s="59"/>
      <c r="J16" s="59"/>
      <c r="K16" s="59"/>
      <c r="L16" s="59"/>
    </row>
    <row r="17" spans="2:9" x14ac:dyDescent="0.25">
      <c r="B17" s="45">
        <v>42736</v>
      </c>
      <c r="C17" s="45">
        <v>42978</v>
      </c>
      <c r="D17" s="7">
        <v>1156839</v>
      </c>
      <c r="E17" s="7">
        <f t="shared" si="2"/>
        <v>241</v>
      </c>
      <c r="F17" s="8">
        <f t="shared" si="3"/>
        <v>774439.44166666665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3383754.0750000002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41852</v>
      </c>
      <c r="C21" s="45">
        <v>42004</v>
      </c>
      <c r="D21" s="7">
        <v>1156839</v>
      </c>
      <c r="E21" s="7">
        <f t="shared" ref="E21:E24" si="4">DAYS360(B21,C21)+1</f>
        <v>151</v>
      </c>
      <c r="F21" s="7">
        <f t="shared" ref="F21:F24" si="5">(D21*E21*0.12)/360</f>
        <v>58227.563000000002</v>
      </c>
      <c r="G21" s="46"/>
    </row>
    <row r="22" spans="2:9" x14ac:dyDescent="0.25">
      <c r="B22" s="45">
        <v>42005</v>
      </c>
      <c r="C22" s="45">
        <v>42308</v>
      </c>
      <c r="D22" s="7">
        <v>1156839</v>
      </c>
      <c r="E22" s="7">
        <f t="shared" si="4"/>
        <v>301</v>
      </c>
      <c r="F22" s="7">
        <f t="shared" si="5"/>
        <v>116069.51300000001</v>
      </c>
      <c r="G22" s="46"/>
    </row>
    <row r="23" spans="2:9" x14ac:dyDescent="0.25">
      <c r="B23" s="45">
        <v>42370</v>
      </c>
      <c r="C23" s="45">
        <v>42734</v>
      </c>
      <c r="D23" s="7">
        <v>1156839</v>
      </c>
      <c r="E23" s="7">
        <f t="shared" si="4"/>
        <v>360</v>
      </c>
      <c r="F23" s="7">
        <f t="shared" si="5"/>
        <v>138820.68</v>
      </c>
      <c r="G23" s="46"/>
    </row>
    <row r="24" spans="2:9" x14ac:dyDescent="0.25">
      <c r="B24" s="45">
        <v>42736</v>
      </c>
      <c r="C24" s="45">
        <v>42978</v>
      </c>
      <c r="D24" s="7">
        <v>1156839</v>
      </c>
      <c r="E24" s="7">
        <f t="shared" si="4"/>
        <v>241</v>
      </c>
      <c r="F24" s="7">
        <f t="shared" si="5"/>
        <v>92932.732999999993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406050.489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2017</v>
      </c>
      <c r="F29" s="48">
        <v>8</v>
      </c>
      <c r="G29" s="53">
        <v>31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2014</v>
      </c>
      <c r="F30" s="50">
        <v>8</v>
      </c>
      <c r="G30" s="53">
        <v>1</v>
      </c>
      <c r="H30" s="56">
        <f>(E29-E30)*360+(F29-F30)*30+(G29-G30+1)</f>
        <v>1111</v>
      </c>
      <c r="I30" s="57">
        <f>H30/360</f>
        <v>3.0861111111111112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2.0861111111111112</v>
      </c>
      <c r="F34" s="26">
        <f>E34*20*E32</f>
        <v>1608863.1277777781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2765702.1277777781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36928957.325111113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9348-4333-41D5-A569-4D6F41E3E928}">
  <dimension ref="B5:L56"/>
  <sheetViews>
    <sheetView topLeftCell="A4" workbookViewId="0">
      <selection activeCell="C23" sqref="C23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41944</v>
      </c>
      <c r="C7" s="45">
        <v>42004</v>
      </c>
      <c r="D7" s="7">
        <v>1156839</v>
      </c>
      <c r="E7" s="7">
        <f t="shared" ref="E7:E10" si="0">DAYS360(B7,C7)+1</f>
        <v>61</v>
      </c>
      <c r="F7" s="8">
        <f t="shared" ref="F7:F10" si="1">(D7*E7)/360</f>
        <v>196019.94166666668</v>
      </c>
      <c r="G7" s="46"/>
      <c r="I7" s="59"/>
      <c r="J7" s="59"/>
      <c r="K7" s="59"/>
      <c r="L7" s="59"/>
    </row>
    <row r="8" spans="2:12" x14ac:dyDescent="0.25">
      <c r="B8" s="45">
        <v>42005</v>
      </c>
      <c r="C8" s="45">
        <v>42308</v>
      </c>
      <c r="D8" s="7">
        <v>1156839</v>
      </c>
      <c r="E8" s="7">
        <f t="shared" si="0"/>
        <v>301</v>
      </c>
      <c r="F8" s="8">
        <f t="shared" si="1"/>
        <v>967245.94166666665</v>
      </c>
      <c r="G8" s="46"/>
      <c r="I8" s="60"/>
      <c r="J8" s="60"/>
      <c r="K8" s="60"/>
      <c r="L8" s="60"/>
    </row>
    <row r="9" spans="2:12" x14ac:dyDescent="0.25">
      <c r="B9" s="45">
        <v>42370</v>
      </c>
      <c r="C9" s="45">
        <v>42734</v>
      </c>
      <c r="D9" s="7">
        <v>1156839</v>
      </c>
      <c r="E9" s="7">
        <f>DAYS360(B9,C9)+1</f>
        <v>360</v>
      </c>
      <c r="F9" s="8">
        <f>(D9*E9)/360</f>
        <v>1156839</v>
      </c>
      <c r="G9" s="46"/>
      <c r="I9" s="59" t="s">
        <v>46</v>
      </c>
      <c r="J9" s="59"/>
      <c r="K9" s="59"/>
      <c r="L9" s="59"/>
    </row>
    <row r="10" spans="2:12" x14ac:dyDescent="0.25">
      <c r="B10" s="45">
        <v>42736</v>
      </c>
      <c r="C10" s="45">
        <v>43069</v>
      </c>
      <c r="D10" s="7">
        <v>1156839</v>
      </c>
      <c r="E10" s="7">
        <f>DAYS360(B10,C10)+1</f>
        <v>330</v>
      </c>
      <c r="F10" s="8">
        <f>(D10*E10)/360</f>
        <v>1060435.75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2320104.8833333333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41944</v>
      </c>
      <c r="C14" s="45">
        <v>42004</v>
      </c>
      <c r="D14" s="7">
        <v>1156839</v>
      </c>
      <c r="E14" s="7">
        <f t="shared" ref="E14:E17" si="2">DAYS360(B14,C14)+1</f>
        <v>61</v>
      </c>
      <c r="F14" s="8">
        <f t="shared" ref="F14:F17" si="3">(D14*E14)/360</f>
        <v>196019.94166666668</v>
      </c>
      <c r="I14" s="59" t="s">
        <v>36</v>
      </c>
      <c r="J14" s="59"/>
      <c r="K14" s="59"/>
      <c r="L14" s="59"/>
    </row>
    <row r="15" spans="2:12" x14ac:dyDescent="0.25">
      <c r="B15" s="45">
        <v>42005</v>
      </c>
      <c r="C15" s="45">
        <v>42308</v>
      </c>
      <c r="D15" s="7">
        <v>1156839</v>
      </c>
      <c r="E15" s="7">
        <f t="shared" si="2"/>
        <v>301</v>
      </c>
      <c r="F15" s="8">
        <f t="shared" si="3"/>
        <v>967245.94166666665</v>
      </c>
      <c r="G15" s="46"/>
      <c r="I15" s="59"/>
      <c r="J15" s="59"/>
      <c r="K15" s="59"/>
      <c r="L15" s="59"/>
    </row>
    <row r="16" spans="2:12" x14ac:dyDescent="0.25">
      <c r="B16" s="45">
        <v>42370</v>
      </c>
      <c r="C16" s="45">
        <v>42734</v>
      </c>
      <c r="D16" s="7">
        <v>1156839</v>
      </c>
      <c r="E16" s="7">
        <f t="shared" si="2"/>
        <v>360</v>
      </c>
      <c r="F16" s="8">
        <f t="shared" si="3"/>
        <v>1156839</v>
      </c>
      <c r="G16" s="46"/>
      <c r="I16" s="59"/>
      <c r="J16" s="59"/>
      <c r="K16" s="59"/>
      <c r="L16" s="59"/>
    </row>
    <row r="17" spans="2:9" x14ac:dyDescent="0.25">
      <c r="B17" s="45">
        <v>42736</v>
      </c>
      <c r="C17" s="45">
        <v>43069</v>
      </c>
      <c r="D17" s="7">
        <v>1156839</v>
      </c>
      <c r="E17" s="7">
        <f t="shared" si="2"/>
        <v>330</v>
      </c>
      <c r="F17" s="8">
        <f t="shared" si="3"/>
        <v>1060435.75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3380540.6333333333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41944</v>
      </c>
      <c r="C21" s="45">
        <v>42004</v>
      </c>
      <c r="D21" s="7">
        <v>1156839</v>
      </c>
      <c r="E21" s="7">
        <f t="shared" ref="E21:E24" si="4">DAYS360(B21,C21)+1</f>
        <v>61</v>
      </c>
      <c r="F21" s="7">
        <f t="shared" ref="F21:F24" si="5">(D21*E21*0.12)/360</f>
        <v>23522.393</v>
      </c>
      <c r="G21" s="46"/>
    </row>
    <row r="22" spans="2:9" x14ac:dyDescent="0.25">
      <c r="B22" s="45">
        <v>42005</v>
      </c>
      <c r="C22" s="45">
        <v>42308</v>
      </c>
      <c r="D22" s="7">
        <v>1156839</v>
      </c>
      <c r="E22" s="7">
        <f t="shared" si="4"/>
        <v>301</v>
      </c>
      <c r="F22" s="7">
        <f t="shared" si="5"/>
        <v>116069.51300000001</v>
      </c>
      <c r="G22" s="46"/>
    </row>
    <row r="23" spans="2:9" x14ac:dyDescent="0.25">
      <c r="B23" s="45">
        <v>42370</v>
      </c>
      <c r="C23" s="45">
        <v>42734</v>
      </c>
      <c r="D23" s="7">
        <v>1156839</v>
      </c>
      <c r="E23" s="7">
        <f t="shared" si="4"/>
        <v>360</v>
      </c>
      <c r="F23" s="7">
        <f t="shared" si="5"/>
        <v>138820.68</v>
      </c>
      <c r="G23" s="46"/>
    </row>
    <row r="24" spans="2:9" x14ac:dyDescent="0.25">
      <c r="B24" s="45">
        <v>42736</v>
      </c>
      <c r="C24" s="45">
        <v>43069</v>
      </c>
      <c r="D24" s="7">
        <v>1156839</v>
      </c>
      <c r="E24" s="7">
        <f t="shared" si="4"/>
        <v>330</v>
      </c>
      <c r="F24" s="7">
        <f t="shared" si="5"/>
        <v>127252.29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405664.87599999999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2017</v>
      </c>
      <c r="F29" s="48">
        <v>11</v>
      </c>
      <c r="G29" s="53">
        <v>30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2014</v>
      </c>
      <c r="F30" s="50">
        <v>11</v>
      </c>
      <c r="G30" s="53">
        <v>1</v>
      </c>
      <c r="H30" s="56">
        <f>(E29-E30)*360+(F29-F30)*30+(G29-G30+1)</f>
        <v>1110</v>
      </c>
      <c r="I30" s="57">
        <f>H30/360</f>
        <v>3.0833333333333335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2.0833333333333335</v>
      </c>
      <c r="F34" s="26">
        <f>E34*20*E32</f>
        <v>1606720.8333333337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2763559.833333334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36634006.226000004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0522-BA49-4D5F-BF06-7093C82D98F1}">
  <dimension ref="B5:L56"/>
  <sheetViews>
    <sheetView workbookViewId="0">
      <selection activeCell="B7" sqref="B7:C10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42036</v>
      </c>
      <c r="C7" s="45">
        <v>42369</v>
      </c>
      <c r="D7" s="7">
        <v>1156839</v>
      </c>
      <c r="E7" s="7">
        <f t="shared" ref="E7:E10" si="0">DAYS360(B7,C7)+1</f>
        <v>331</v>
      </c>
      <c r="F7" s="8">
        <f t="shared" ref="F7:F10" si="1">(D7*E7)/360</f>
        <v>1063649.1916666667</v>
      </c>
      <c r="G7" s="46"/>
      <c r="I7" s="59"/>
      <c r="J7" s="59"/>
      <c r="K7" s="59"/>
      <c r="L7" s="59"/>
    </row>
    <row r="8" spans="2:12" x14ac:dyDescent="0.25">
      <c r="B8" s="45">
        <v>42370</v>
      </c>
      <c r="C8" s="45">
        <v>42735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42736</v>
      </c>
      <c r="C9" s="45">
        <v>43100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47</v>
      </c>
      <c r="J9" s="59"/>
      <c r="K9" s="59"/>
      <c r="L9" s="59"/>
    </row>
    <row r="10" spans="2:12" x14ac:dyDescent="0.25">
      <c r="B10" s="45">
        <v>43101</v>
      </c>
      <c r="C10" s="45">
        <v>43159</v>
      </c>
      <c r="D10" s="7">
        <v>1156839</v>
      </c>
      <c r="E10" s="7">
        <f>DAYS360(B10,C10)+1</f>
        <v>58</v>
      </c>
      <c r="F10" s="8">
        <f>(D10*E10)/360</f>
        <v>186379.61666666667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3383754.0750000002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42036</v>
      </c>
      <c r="C14" s="45">
        <v>42369</v>
      </c>
      <c r="D14" s="7">
        <v>1156839</v>
      </c>
      <c r="E14" s="7">
        <f t="shared" ref="E14:E17" si="2">DAYS360(B14,C14)+1</f>
        <v>331</v>
      </c>
      <c r="F14" s="8">
        <f t="shared" ref="F14:F17" si="3">(D14*E14)/360</f>
        <v>1063649.1916666667</v>
      </c>
      <c r="I14" s="59" t="s">
        <v>36</v>
      </c>
      <c r="J14" s="59"/>
      <c r="K14" s="59"/>
      <c r="L14" s="59"/>
    </row>
    <row r="15" spans="2:12" x14ac:dyDescent="0.25">
      <c r="B15" s="45">
        <v>42370</v>
      </c>
      <c r="C15" s="45">
        <v>42735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x14ac:dyDescent="0.25">
      <c r="B16" s="45">
        <v>42736</v>
      </c>
      <c r="C16" s="45">
        <v>43100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43101</v>
      </c>
      <c r="C17" s="45">
        <v>43159</v>
      </c>
      <c r="D17" s="7">
        <v>1156839</v>
      </c>
      <c r="E17" s="7">
        <f t="shared" si="2"/>
        <v>58</v>
      </c>
      <c r="F17" s="8">
        <f t="shared" si="3"/>
        <v>186379.61666666667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3570133.6916666669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42036</v>
      </c>
      <c r="C21" s="45">
        <v>42369</v>
      </c>
      <c r="D21" s="7">
        <v>1156839</v>
      </c>
      <c r="E21" s="7">
        <f t="shared" ref="E21:E24" si="4">DAYS360(B21,C21)+1</f>
        <v>331</v>
      </c>
      <c r="F21" s="7">
        <f t="shared" ref="F21:F24" si="5">(D21*E21*0.12)/360</f>
        <v>127637.90299999999</v>
      </c>
      <c r="G21" s="46"/>
    </row>
    <row r="22" spans="2:9" x14ac:dyDescent="0.25">
      <c r="B22" s="45">
        <v>42370</v>
      </c>
      <c r="C22" s="45">
        <v>42735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42736</v>
      </c>
      <c r="C23" s="45">
        <v>43100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43101</v>
      </c>
      <c r="C24" s="45">
        <v>43159</v>
      </c>
      <c r="D24" s="7">
        <v>1156839</v>
      </c>
      <c r="E24" s="7">
        <f t="shared" si="4"/>
        <v>58</v>
      </c>
      <c r="F24" s="7">
        <f t="shared" si="5"/>
        <v>22365.554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428416.04300000001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2018</v>
      </c>
      <c r="F29" s="48">
        <v>2</v>
      </c>
      <c r="G29" s="53">
        <v>28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2015</v>
      </c>
      <c r="F30" s="50">
        <v>2</v>
      </c>
      <c r="G30" s="53">
        <v>1</v>
      </c>
      <c r="H30" s="56">
        <f>(E29-E30)*360+(F29-F30)*30+(G29-G30+1)</f>
        <v>1108</v>
      </c>
      <c r="I30" s="57">
        <f>H30/360</f>
        <v>3.0777777777777779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2.0777777777777779</v>
      </c>
      <c r="F34" s="26">
        <f>E34*20*E32</f>
        <v>1602436.2444444445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2759275.2444444448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37905715.054111116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DF63-B5C0-42B7-B7FF-5BE96FCE1531}">
  <dimension ref="B5:L41"/>
  <sheetViews>
    <sheetView topLeftCell="A7" workbookViewId="0">
      <selection activeCell="H21" sqref="H21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42278</v>
      </c>
      <c r="C7" s="45">
        <v>42369</v>
      </c>
      <c r="D7" s="7">
        <v>1156839</v>
      </c>
      <c r="E7" s="7">
        <f t="shared" ref="E7:E10" si="0">DAYS360(B7,C7)+1</f>
        <v>91</v>
      </c>
      <c r="F7" s="8">
        <f t="shared" ref="F7:F10" si="1">(D7*E7)/360</f>
        <v>292423.19166666665</v>
      </c>
      <c r="G7" s="46"/>
      <c r="I7" s="59"/>
      <c r="J7" s="59"/>
      <c r="K7" s="59"/>
      <c r="L7" s="59"/>
    </row>
    <row r="8" spans="2:12" x14ac:dyDescent="0.25">
      <c r="B8" s="45">
        <v>42370</v>
      </c>
      <c r="C8" s="45">
        <v>42735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42736</v>
      </c>
      <c r="C9" s="45">
        <v>43100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49</v>
      </c>
      <c r="J9" s="59"/>
      <c r="K9" s="59"/>
      <c r="L9" s="59"/>
    </row>
    <row r="10" spans="2:12" x14ac:dyDescent="0.25">
      <c r="B10" s="45">
        <v>43101</v>
      </c>
      <c r="C10" s="45">
        <v>43404</v>
      </c>
      <c r="D10" s="7">
        <v>1156839</v>
      </c>
      <c r="E10" s="7">
        <f>DAYS360(B10,C10)+1</f>
        <v>301</v>
      </c>
      <c r="F10" s="8">
        <f>(D10*E10)/360</f>
        <v>967245.94166666665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2612528.0750000002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42278</v>
      </c>
      <c r="C14" s="45">
        <v>42369</v>
      </c>
      <c r="D14" s="7">
        <v>1156839</v>
      </c>
      <c r="E14" s="7">
        <f t="shared" ref="E14:E17" si="2">DAYS360(B14,C14)+1</f>
        <v>91</v>
      </c>
      <c r="F14" s="8">
        <f t="shared" ref="F14:F17" si="3">(D14*E14)/360</f>
        <v>292423.19166666665</v>
      </c>
      <c r="I14" s="59" t="s">
        <v>36</v>
      </c>
      <c r="J14" s="59"/>
      <c r="K14" s="59"/>
      <c r="L14" s="59"/>
    </row>
    <row r="15" spans="2:12" x14ac:dyDescent="0.25">
      <c r="B15" s="45">
        <v>42370</v>
      </c>
      <c r="C15" s="45">
        <v>42735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x14ac:dyDescent="0.25">
      <c r="B16" s="45">
        <v>42736</v>
      </c>
      <c r="C16" s="45">
        <v>43100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43101</v>
      </c>
      <c r="C17" s="45">
        <v>43404</v>
      </c>
      <c r="D17" s="7">
        <v>1156839</v>
      </c>
      <c r="E17" s="7">
        <f t="shared" si="2"/>
        <v>301</v>
      </c>
      <c r="F17" s="8">
        <f t="shared" si="3"/>
        <v>967245.94166666665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3579774.0166666666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42278</v>
      </c>
      <c r="C21" s="45">
        <v>42369</v>
      </c>
      <c r="D21" s="7">
        <v>1156839</v>
      </c>
      <c r="E21" s="7">
        <f t="shared" ref="E21:E24" si="4">DAYS360(B21,C21)+1</f>
        <v>91</v>
      </c>
      <c r="F21" s="7">
        <f t="shared" ref="F21:F24" si="5">(D21*E21*0.12)/360</f>
        <v>35090.782999999996</v>
      </c>
      <c r="G21" s="46"/>
    </row>
    <row r="22" spans="2:9" x14ac:dyDescent="0.25">
      <c r="B22" s="45">
        <v>42370</v>
      </c>
      <c r="C22" s="45">
        <v>42735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42736</v>
      </c>
      <c r="C23" s="45">
        <v>43100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43101</v>
      </c>
      <c r="C24" s="45">
        <v>43404</v>
      </c>
      <c r="D24" s="7">
        <v>1156839</v>
      </c>
      <c r="E24" s="7">
        <f t="shared" si="4"/>
        <v>301</v>
      </c>
      <c r="F24" s="7">
        <f t="shared" si="5"/>
        <v>116069.51300000001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429572.88199999998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2018</v>
      </c>
      <c r="F29" s="48">
        <v>10</v>
      </c>
      <c r="G29" s="53">
        <v>31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2015</v>
      </c>
      <c r="F30" s="50">
        <v>10</v>
      </c>
      <c r="G30" s="53">
        <v>1</v>
      </c>
      <c r="H30" s="56">
        <f>(E29-E30)*360+(F29-F30)*30+(G29-G30+1)</f>
        <v>1111</v>
      </c>
      <c r="I30" s="57">
        <f>H30/360</f>
        <v>3.0861111111111112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2.0861111111111112</v>
      </c>
      <c r="F34" s="26">
        <f>E34*20*E32</f>
        <v>1608863.1277777781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2765702.1277777781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37151713.101444453</v>
      </c>
    </row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3FAD-D40D-4273-983C-AE4AC2718900}">
  <dimension ref="B5:L56"/>
  <sheetViews>
    <sheetView topLeftCell="A19" workbookViewId="0">
      <selection activeCell="A19" sqref="A1:XFD1048576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42401</v>
      </c>
      <c r="C7" s="45">
        <v>42735</v>
      </c>
      <c r="D7" s="7">
        <v>1156839</v>
      </c>
      <c r="E7" s="7">
        <f t="shared" ref="E7:E10" si="0">DAYS360(B7,C7)+1</f>
        <v>331</v>
      </c>
      <c r="F7" s="8">
        <f t="shared" ref="F7:F10" si="1">(D7*E7)/360</f>
        <v>1063649.1916666667</v>
      </c>
      <c r="G7" s="46"/>
      <c r="I7" s="59"/>
      <c r="J7" s="59"/>
      <c r="K7" s="59"/>
      <c r="L7" s="59"/>
    </row>
    <row r="8" spans="2:12" x14ac:dyDescent="0.25">
      <c r="B8" s="45">
        <v>42736</v>
      </c>
      <c r="C8" s="45">
        <v>43100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43101</v>
      </c>
      <c r="C9" s="45">
        <v>43465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48</v>
      </c>
      <c r="J9" s="59"/>
      <c r="K9" s="59"/>
      <c r="L9" s="59"/>
    </row>
    <row r="10" spans="2:12" x14ac:dyDescent="0.25">
      <c r="B10" s="45">
        <v>43466</v>
      </c>
      <c r="C10" s="45">
        <v>43524</v>
      </c>
      <c r="D10" s="7">
        <v>1156839</v>
      </c>
      <c r="E10" s="7">
        <f>DAYS360(B10,C10)+1</f>
        <v>58</v>
      </c>
      <c r="F10" s="8">
        <f>(D10*E10)/360</f>
        <v>186379.61666666667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3383754.0750000002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42401</v>
      </c>
      <c r="C14" s="45">
        <v>42735</v>
      </c>
      <c r="D14" s="7">
        <v>1156839</v>
      </c>
      <c r="E14" s="7">
        <f t="shared" ref="E14:E17" si="2">DAYS360(B14,C14)+1</f>
        <v>331</v>
      </c>
      <c r="F14" s="8">
        <f t="shared" ref="F14:F17" si="3">(D14*E14)/360</f>
        <v>1063649.1916666667</v>
      </c>
      <c r="I14" s="59" t="s">
        <v>36</v>
      </c>
      <c r="J14" s="59"/>
      <c r="K14" s="59"/>
      <c r="L14" s="59"/>
    </row>
    <row r="15" spans="2:12" x14ac:dyDescent="0.25">
      <c r="B15" s="45">
        <v>42736</v>
      </c>
      <c r="C15" s="45">
        <v>43100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x14ac:dyDescent="0.25">
      <c r="B16" s="45">
        <v>43101</v>
      </c>
      <c r="C16" s="45">
        <v>43465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43466</v>
      </c>
      <c r="C17" s="45">
        <v>43524</v>
      </c>
      <c r="D17" s="7">
        <v>1156839</v>
      </c>
      <c r="E17" s="7">
        <f t="shared" si="2"/>
        <v>58</v>
      </c>
      <c r="F17" s="8">
        <f t="shared" si="3"/>
        <v>186379.61666666667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3570133.6916666669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42401</v>
      </c>
      <c r="C21" s="45">
        <v>42735</v>
      </c>
      <c r="D21" s="7">
        <v>1156839</v>
      </c>
      <c r="E21" s="7">
        <f t="shared" ref="E21:E24" si="4">DAYS360(B21,C21)+1</f>
        <v>331</v>
      </c>
      <c r="F21" s="7">
        <f t="shared" ref="F21:F24" si="5">(D21*E21*0.12)/360</f>
        <v>127637.90299999999</v>
      </c>
      <c r="G21" s="46"/>
    </row>
    <row r="22" spans="2:9" x14ac:dyDescent="0.25">
      <c r="B22" s="45">
        <v>42736</v>
      </c>
      <c r="C22" s="45">
        <v>43100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43101</v>
      </c>
      <c r="C23" s="45">
        <v>43465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43466</v>
      </c>
      <c r="C24" s="45">
        <v>43524</v>
      </c>
      <c r="D24" s="7">
        <v>1156839</v>
      </c>
      <c r="E24" s="7">
        <f t="shared" si="4"/>
        <v>58</v>
      </c>
      <c r="F24" s="7">
        <f t="shared" si="5"/>
        <v>22365.554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428416.04300000001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2019</v>
      </c>
      <c r="F29" s="48">
        <v>2</v>
      </c>
      <c r="G29" s="53">
        <v>28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2016</v>
      </c>
      <c r="F30" s="50">
        <v>2</v>
      </c>
      <c r="G30" s="53">
        <v>1</v>
      </c>
      <c r="H30" s="56">
        <f>(E29-E30)*360+(F29-F30)*30+(G29-G30+1)</f>
        <v>1108</v>
      </c>
      <c r="I30" s="57">
        <f>H30/360</f>
        <v>3.0777777777777779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2.0777777777777779</v>
      </c>
      <c r="F34" s="26">
        <f>E34*20*E32</f>
        <v>1602436.2444444445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2759275.2444444448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37905715.054111116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67251-8517-4623-BF3D-9101D7E06714}">
  <dimension ref="B5:L56"/>
  <sheetViews>
    <sheetView workbookViewId="0">
      <selection activeCell="J23" sqref="J23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42430</v>
      </c>
      <c r="C7" s="45">
        <v>42735</v>
      </c>
      <c r="D7" s="7">
        <v>1156839</v>
      </c>
      <c r="E7" s="7">
        <f t="shared" ref="E7:E10" si="0">DAYS360(B7,C7)+1</f>
        <v>301</v>
      </c>
      <c r="F7" s="8">
        <f t="shared" ref="F7:F10" si="1">(D7*E7)/360</f>
        <v>967245.94166666665</v>
      </c>
      <c r="G7" s="46"/>
      <c r="I7" s="59"/>
      <c r="J7" s="59"/>
      <c r="K7" s="59"/>
      <c r="L7" s="59"/>
    </row>
    <row r="8" spans="2:12" x14ac:dyDescent="0.25">
      <c r="B8" s="45">
        <v>42736</v>
      </c>
      <c r="C8" s="45">
        <v>43100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43101</v>
      </c>
      <c r="C9" s="45">
        <v>43465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50</v>
      </c>
      <c r="J9" s="59"/>
      <c r="K9" s="59"/>
      <c r="L9" s="59"/>
    </row>
    <row r="10" spans="2:12" x14ac:dyDescent="0.25">
      <c r="B10" s="45">
        <v>43466</v>
      </c>
      <c r="C10" s="45">
        <v>43555</v>
      </c>
      <c r="D10" s="7">
        <v>1156839</v>
      </c>
      <c r="E10" s="7">
        <f>DAYS360(B10,C10)+1</f>
        <v>91</v>
      </c>
      <c r="F10" s="8">
        <f>(D10*E10)/360</f>
        <v>292423.19166666665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3287350.8250000002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42430</v>
      </c>
      <c r="C14" s="45">
        <v>42735</v>
      </c>
      <c r="D14" s="7">
        <v>1156839</v>
      </c>
      <c r="E14" s="7">
        <f t="shared" ref="E14:E17" si="2">DAYS360(B14,C14)+1</f>
        <v>301</v>
      </c>
      <c r="F14" s="8">
        <f t="shared" ref="F14:F17" si="3">(D14*E14)/360</f>
        <v>967245.94166666665</v>
      </c>
      <c r="I14" s="59" t="s">
        <v>36</v>
      </c>
      <c r="J14" s="59"/>
      <c r="K14" s="59"/>
      <c r="L14" s="59"/>
    </row>
    <row r="15" spans="2:12" x14ac:dyDescent="0.25">
      <c r="B15" s="45">
        <v>42736</v>
      </c>
      <c r="C15" s="45">
        <v>43100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x14ac:dyDescent="0.25">
      <c r="B16" s="45">
        <v>43101</v>
      </c>
      <c r="C16" s="45">
        <v>43465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43466</v>
      </c>
      <c r="C17" s="45">
        <v>43555</v>
      </c>
      <c r="D17" s="7">
        <v>1156839</v>
      </c>
      <c r="E17" s="7">
        <f t="shared" si="2"/>
        <v>91</v>
      </c>
      <c r="F17" s="8">
        <f t="shared" si="3"/>
        <v>292423.19166666665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3579774.0166666666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42430</v>
      </c>
      <c r="C21" s="45">
        <v>42735</v>
      </c>
      <c r="D21" s="7">
        <v>1156839</v>
      </c>
      <c r="E21" s="7">
        <f t="shared" ref="E21:E24" si="4">DAYS360(B21,C21)+1</f>
        <v>301</v>
      </c>
      <c r="F21" s="7">
        <f t="shared" ref="F21:F24" si="5">(D21*E21*0.12)/360</f>
        <v>116069.51300000001</v>
      </c>
      <c r="G21" s="46"/>
    </row>
    <row r="22" spans="2:9" x14ac:dyDescent="0.25">
      <c r="B22" s="45">
        <v>42736</v>
      </c>
      <c r="C22" s="45">
        <v>43100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43101</v>
      </c>
      <c r="C23" s="45">
        <v>43465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43466</v>
      </c>
      <c r="C24" s="45">
        <v>43555</v>
      </c>
      <c r="D24" s="7">
        <v>1156839</v>
      </c>
      <c r="E24" s="7">
        <f t="shared" si="4"/>
        <v>91</v>
      </c>
      <c r="F24" s="7">
        <f t="shared" si="5"/>
        <v>35090.782999999996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429572.88200000004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2019</v>
      </c>
      <c r="F29" s="48">
        <v>3</v>
      </c>
      <c r="G29" s="53">
        <v>31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2016</v>
      </c>
      <c r="F30" s="50">
        <v>3</v>
      </c>
      <c r="G30" s="53">
        <v>1</v>
      </c>
      <c r="H30" s="56">
        <f>(E29-E30)*360+(F29-F30)*30+(G29-G30+1)</f>
        <v>1111</v>
      </c>
      <c r="I30" s="57">
        <f>H30/360</f>
        <v>3.0861111111111112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2.0861111111111112</v>
      </c>
      <c r="F34" s="26">
        <f>E34*20*E32</f>
        <v>1608863.1277777781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2765702.1277777781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37826535.851444453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34CD5-DF48-462B-9B76-F0F06596069C}">
  <dimension ref="B6:K47"/>
  <sheetViews>
    <sheetView tabSelected="1" topLeftCell="A19" workbookViewId="0">
      <selection activeCell="J21" sqref="J21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6" spans="2:11" x14ac:dyDescent="0.25">
      <c r="B6" s="2" t="s">
        <v>0</v>
      </c>
      <c r="C6" s="2"/>
      <c r="D6" s="2"/>
      <c r="E6" s="2"/>
      <c r="F6" s="2"/>
    </row>
    <row r="7" spans="2:11" x14ac:dyDescent="0.25">
      <c r="B7" s="44" t="s">
        <v>1</v>
      </c>
      <c r="C7" s="44" t="s">
        <v>2</v>
      </c>
      <c r="D7" s="44" t="s">
        <v>3</v>
      </c>
      <c r="E7" s="44" t="s">
        <v>4</v>
      </c>
      <c r="F7" s="5" t="s">
        <v>5</v>
      </c>
      <c r="H7" s="59" t="s">
        <v>33</v>
      </c>
      <c r="I7" s="59"/>
      <c r="J7" s="59"/>
      <c r="K7" s="59"/>
    </row>
    <row r="8" spans="2:11" x14ac:dyDescent="0.25">
      <c r="B8" s="45">
        <v>43617</v>
      </c>
      <c r="C8" s="45">
        <v>43769</v>
      </c>
      <c r="D8" s="7">
        <v>1156839</v>
      </c>
      <c r="E8" s="7">
        <f t="shared" ref="E8" si="0">DAYS360(B8,C8)+1</f>
        <v>151</v>
      </c>
      <c r="F8" s="8">
        <f t="shared" ref="F8" si="1">(D8/30)*E8</f>
        <v>5822756.3000000007</v>
      </c>
      <c r="H8" s="59"/>
      <c r="I8" s="59"/>
      <c r="J8" s="59"/>
      <c r="K8" s="59"/>
    </row>
    <row r="9" spans="2:11" x14ac:dyDescent="0.25">
      <c r="B9" s="9" t="s">
        <v>6</v>
      </c>
      <c r="C9" s="9"/>
      <c r="D9" s="9"/>
      <c r="E9" s="9"/>
      <c r="F9" s="10">
        <f>SUM(F8:F8)</f>
        <v>5822756.3000000007</v>
      </c>
      <c r="H9" s="59"/>
      <c r="I9" s="59"/>
      <c r="J9" s="59"/>
      <c r="K9" s="59"/>
    </row>
    <row r="10" spans="2:11" x14ac:dyDescent="0.25">
      <c r="H10" s="60"/>
      <c r="I10" s="60"/>
      <c r="J10" s="60"/>
      <c r="K10" s="60"/>
    </row>
    <row r="11" spans="2:11" x14ac:dyDescent="0.25">
      <c r="B11" s="2" t="s">
        <v>0</v>
      </c>
      <c r="C11" s="2"/>
      <c r="D11" s="2"/>
      <c r="E11" s="2"/>
      <c r="F11" s="2"/>
      <c r="G11" s="46"/>
      <c r="H11" s="59" t="s">
        <v>51</v>
      </c>
      <c r="I11" s="59"/>
      <c r="J11" s="59"/>
      <c r="K11" s="59"/>
    </row>
    <row r="12" spans="2:11" x14ac:dyDescent="0.25">
      <c r="B12" s="44" t="s">
        <v>1</v>
      </c>
      <c r="C12" s="44" t="s">
        <v>2</v>
      </c>
      <c r="D12" s="44" t="s">
        <v>3</v>
      </c>
      <c r="E12" s="44" t="s">
        <v>4</v>
      </c>
      <c r="F12" s="5" t="s">
        <v>7</v>
      </c>
      <c r="G12" s="46"/>
      <c r="H12" s="59"/>
      <c r="I12" s="59"/>
      <c r="J12" s="59"/>
      <c r="K12" s="59"/>
    </row>
    <row r="13" spans="2:11" x14ac:dyDescent="0.25">
      <c r="B13" s="45">
        <v>42644</v>
      </c>
      <c r="C13" s="45">
        <v>42735</v>
      </c>
      <c r="D13" s="7">
        <v>1156839</v>
      </c>
      <c r="E13" s="7">
        <f t="shared" ref="E13:E16" si="2">DAYS360(B13,C13)+1</f>
        <v>91</v>
      </c>
      <c r="F13" s="8">
        <f t="shared" ref="F13:F16" si="3">(D13*E13)/360</f>
        <v>292423.19166666665</v>
      </c>
      <c r="G13" s="46"/>
      <c r="H13" s="59"/>
      <c r="I13" s="59"/>
      <c r="J13" s="59"/>
      <c r="K13" s="59"/>
    </row>
    <row r="14" spans="2:11" x14ac:dyDescent="0.25">
      <c r="B14" s="45">
        <v>42736</v>
      </c>
      <c r="C14" s="45">
        <v>43100</v>
      </c>
      <c r="D14" s="7">
        <v>1156839</v>
      </c>
      <c r="E14" s="7">
        <f t="shared" si="2"/>
        <v>361</v>
      </c>
      <c r="F14" s="8">
        <f t="shared" si="3"/>
        <v>1160052.4416666667</v>
      </c>
      <c r="G14" s="46"/>
      <c r="H14" s="59"/>
      <c r="I14" s="59"/>
      <c r="J14" s="59"/>
      <c r="K14" s="59"/>
    </row>
    <row r="15" spans="2:11" x14ac:dyDescent="0.25">
      <c r="B15" s="45">
        <v>43101</v>
      </c>
      <c r="C15" s="45">
        <v>43465</v>
      </c>
      <c r="D15" s="7">
        <v>1156839</v>
      </c>
      <c r="E15" s="7">
        <f>DAYS360(B15,C15)+1</f>
        <v>361</v>
      </c>
      <c r="F15" s="8">
        <f>(D15*E15)/360</f>
        <v>1160052.4416666667</v>
      </c>
      <c r="G15" s="46"/>
    </row>
    <row r="16" spans="2:11" x14ac:dyDescent="0.25">
      <c r="B16" s="45">
        <v>43466</v>
      </c>
      <c r="C16" s="45">
        <v>43769</v>
      </c>
      <c r="D16" s="7">
        <v>1156839</v>
      </c>
      <c r="E16" s="7">
        <f>DAYS360(B16,C16)+1</f>
        <v>301</v>
      </c>
      <c r="F16" s="8">
        <f>(D16*E16)/360</f>
        <v>967245.94166666665</v>
      </c>
      <c r="G16" s="46"/>
    </row>
    <row r="17" spans="2:7" x14ac:dyDescent="0.25">
      <c r="B17" s="9" t="s">
        <v>6</v>
      </c>
      <c r="C17" s="9"/>
      <c r="D17" s="9"/>
      <c r="E17" s="9"/>
      <c r="F17" s="10">
        <f>SUM(F13:F15)</f>
        <v>2612528.0750000002</v>
      </c>
    </row>
    <row r="18" spans="2:7" x14ac:dyDescent="0.25">
      <c r="B18" s="46"/>
    </row>
    <row r="19" spans="2:7" x14ac:dyDescent="0.25">
      <c r="B19" s="44" t="s">
        <v>1</v>
      </c>
      <c r="C19" s="44" t="s">
        <v>2</v>
      </c>
      <c r="D19" s="44" t="s">
        <v>3</v>
      </c>
      <c r="E19" s="44" t="s">
        <v>4</v>
      </c>
      <c r="F19" s="5" t="s">
        <v>8</v>
      </c>
    </row>
    <row r="20" spans="2:7" x14ac:dyDescent="0.25">
      <c r="B20" s="45">
        <v>42644</v>
      </c>
      <c r="C20" s="45">
        <v>42735</v>
      </c>
      <c r="D20" s="7">
        <v>1156839</v>
      </c>
      <c r="E20" s="7">
        <f t="shared" ref="E20:E23" si="4">DAYS360(B20,C20)+1</f>
        <v>91</v>
      </c>
      <c r="F20" s="8">
        <f t="shared" ref="F20:F23" si="5">(D20*E20)/360</f>
        <v>292423.19166666665</v>
      </c>
    </row>
    <row r="21" spans="2:7" x14ac:dyDescent="0.25">
      <c r="B21" s="45">
        <v>42736</v>
      </c>
      <c r="C21" s="45">
        <v>43100</v>
      </c>
      <c r="D21" s="7">
        <v>1156839</v>
      </c>
      <c r="E21" s="7">
        <f t="shared" si="4"/>
        <v>361</v>
      </c>
      <c r="F21" s="8">
        <f t="shared" si="5"/>
        <v>1160052.4416666667</v>
      </c>
      <c r="G21" s="46"/>
    </row>
    <row r="22" spans="2:7" x14ac:dyDescent="0.25">
      <c r="B22" s="45">
        <v>43101</v>
      </c>
      <c r="C22" s="45">
        <v>43465</v>
      </c>
      <c r="D22" s="7">
        <v>1156839</v>
      </c>
      <c r="E22" s="7">
        <f t="shared" si="4"/>
        <v>361</v>
      </c>
      <c r="F22" s="8">
        <f t="shared" si="5"/>
        <v>1160052.4416666667</v>
      </c>
      <c r="G22" s="46"/>
    </row>
    <row r="23" spans="2:7" x14ac:dyDescent="0.25">
      <c r="B23" s="45">
        <v>43466</v>
      </c>
      <c r="C23" s="45">
        <v>43769</v>
      </c>
      <c r="D23" s="7">
        <v>1156839</v>
      </c>
      <c r="E23" s="7">
        <f t="shared" si="4"/>
        <v>301</v>
      </c>
      <c r="F23" s="8">
        <f t="shared" si="5"/>
        <v>967245.94166666665</v>
      </c>
      <c r="G23" s="46"/>
    </row>
    <row r="24" spans="2:7" x14ac:dyDescent="0.25">
      <c r="B24" s="9" t="s">
        <v>6</v>
      </c>
      <c r="C24" s="9"/>
      <c r="D24" s="9"/>
      <c r="E24" s="9"/>
      <c r="F24" s="10">
        <f>SUM(F20:F23)</f>
        <v>3579774.0166666666</v>
      </c>
      <c r="G24" s="46"/>
    </row>
    <row r="25" spans="2:7" x14ac:dyDescent="0.25">
      <c r="G25" s="46"/>
    </row>
    <row r="26" spans="2:7" x14ac:dyDescent="0.25">
      <c r="B26" s="44" t="s">
        <v>1</v>
      </c>
      <c r="C26" s="44" t="s">
        <v>2</v>
      </c>
      <c r="D26" s="44" t="s">
        <v>8</v>
      </c>
      <c r="E26" s="44" t="s">
        <v>4</v>
      </c>
      <c r="F26" s="5" t="s">
        <v>9</v>
      </c>
      <c r="G26" s="46"/>
    </row>
    <row r="27" spans="2:7" x14ac:dyDescent="0.25">
      <c r="B27" s="45">
        <v>42644</v>
      </c>
      <c r="C27" s="45">
        <v>42735</v>
      </c>
      <c r="D27" s="7">
        <v>1156839</v>
      </c>
      <c r="E27" s="7">
        <f t="shared" ref="E27:E30" si="6">DAYS360(B27,C27)+1</f>
        <v>91</v>
      </c>
      <c r="F27" s="7">
        <f t="shared" ref="F27:F30" si="7">(D27*E27*0.12)/360</f>
        <v>35090.782999999996</v>
      </c>
      <c r="G27" s="46"/>
    </row>
    <row r="28" spans="2:7" x14ac:dyDescent="0.25">
      <c r="B28" s="45">
        <v>42736</v>
      </c>
      <c r="C28" s="45">
        <v>43100</v>
      </c>
      <c r="D28" s="7">
        <v>1156839</v>
      </c>
      <c r="E28" s="7">
        <f t="shared" si="6"/>
        <v>361</v>
      </c>
      <c r="F28" s="7">
        <f t="shared" si="7"/>
        <v>139206.29300000001</v>
      </c>
      <c r="G28" s="46"/>
    </row>
    <row r="29" spans="2:7" x14ac:dyDescent="0.25">
      <c r="B29" s="45">
        <v>43101</v>
      </c>
      <c r="C29" s="45">
        <v>43465</v>
      </c>
      <c r="D29" s="7">
        <v>1156839</v>
      </c>
      <c r="E29" s="7">
        <f t="shared" si="6"/>
        <v>361</v>
      </c>
      <c r="F29" s="7">
        <f t="shared" si="7"/>
        <v>139206.29300000001</v>
      </c>
      <c r="G29" s="46"/>
    </row>
    <row r="30" spans="2:7" x14ac:dyDescent="0.25">
      <c r="B30" s="45">
        <v>43466</v>
      </c>
      <c r="C30" s="45">
        <v>43769</v>
      </c>
      <c r="D30" s="7">
        <v>1156839</v>
      </c>
      <c r="E30" s="7">
        <f t="shared" si="6"/>
        <v>301</v>
      </c>
      <c r="F30" s="7">
        <f t="shared" si="7"/>
        <v>116069.51300000001</v>
      </c>
      <c r="G30" s="46"/>
    </row>
    <row r="31" spans="2:7" x14ac:dyDescent="0.25">
      <c r="B31" s="61" t="s">
        <v>6</v>
      </c>
      <c r="C31" s="62"/>
      <c r="D31" s="62"/>
      <c r="E31" s="63"/>
      <c r="F31" s="10">
        <f>SUM(F27:F30)</f>
        <v>429572.88199999998</v>
      </c>
      <c r="G31" s="46"/>
    </row>
    <row r="32" spans="2:7" x14ac:dyDescent="0.25">
      <c r="G32" s="46"/>
    </row>
    <row r="33" spans="2:9" x14ac:dyDescent="0.25">
      <c r="B33" s="69" t="s">
        <v>13</v>
      </c>
      <c r="C33" s="70"/>
      <c r="D33" s="70"/>
      <c r="E33" s="70"/>
      <c r="F33" s="70"/>
      <c r="G33" s="70"/>
      <c r="H33" s="70"/>
      <c r="I33" s="71"/>
    </row>
    <row r="34" spans="2:9" x14ac:dyDescent="0.25">
      <c r="B34" s="66"/>
      <c r="C34" s="67"/>
      <c r="D34" s="68"/>
      <c r="E34" s="52" t="s">
        <v>14</v>
      </c>
      <c r="F34" s="52" t="s">
        <v>15</v>
      </c>
      <c r="G34" s="52" t="s">
        <v>16</v>
      </c>
      <c r="H34" s="64" t="s">
        <v>17</v>
      </c>
      <c r="I34" s="65"/>
    </row>
    <row r="35" spans="2:9" x14ac:dyDescent="0.25">
      <c r="B35" s="66" t="s">
        <v>18</v>
      </c>
      <c r="C35" s="67"/>
      <c r="D35" s="68"/>
      <c r="E35" s="48">
        <v>2019</v>
      </c>
      <c r="F35" s="48">
        <v>10</v>
      </c>
      <c r="G35" s="53">
        <v>31</v>
      </c>
      <c r="H35" s="54" t="s">
        <v>19</v>
      </c>
      <c r="I35" s="55" t="s">
        <v>20</v>
      </c>
    </row>
    <row r="36" spans="2:9" x14ac:dyDescent="0.25">
      <c r="B36" s="66" t="s">
        <v>21</v>
      </c>
      <c r="C36" s="67"/>
      <c r="D36" s="68"/>
      <c r="E36" s="50">
        <v>2016</v>
      </c>
      <c r="F36" s="50">
        <v>10</v>
      </c>
      <c r="G36" s="53">
        <v>1</v>
      </c>
      <c r="H36" s="56">
        <f>(E35-E36)*360+(F35-F36)*30+(G35-G36+1)</f>
        <v>1111</v>
      </c>
      <c r="I36" s="57">
        <f>H36/360</f>
        <v>3.0861111111111112</v>
      </c>
    </row>
    <row r="37" spans="2:9" x14ac:dyDescent="0.25">
      <c r="B37" s="66" t="s">
        <v>22</v>
      </c>
      <c r="C37" s="67"/>
      <c r="D37" s="68"/>
      <c r="E37" s="72">
        <v>1156839</v>
      </c>
      <c r="F37" s="73"/>
      <c r="G37" s="73"/>
      <c r="H37" s="73"/>
      <c r="I37" s="74"/>
    </row>
    <row r="38" spans="2:9" x14ac:dyDescent="0.25">
      <c r="B38" s="16" t="s">
        <v>23</v>
      </c>
      <c r="C38" s="16"/>
      <c r="D38" s="16"/>
      <c r="E38" s="26">
        <f>E37/30</f>
        <v>38561.300000000003</v>
      </c>
      <c r="F38" s="26"/>
      <c r="G38" s="26"/>
      <c r="H38" s="26"/>
      <c r="I38" s="26"/>
    </row>
    <row r="39" spans="2:9" x14ac:dyDescent="0.25">
      <c r="B39" s="16" t="s">
        <v>24</v>
      </c>
      <c r="C39" s="16"/>
      <c r="D39" s="16"/>
      <c r="E39" s="26">
        <f>E37</f>
        <v>1156839</v>
      </c>
      <c r="F39" s="26"/>
      <c r="G39" s="26"/>
      <c r="H39" s="26"/>
      <c r="I39" s="26"/>
    </row>
    <row r="40" spans="2:9" x14ac:dyDescent="0.25">
      <c r="B40" s="16" t="s">
        <v>25</v>
      </c>
      <c r="C40" s="16"/>
      <c r="D40" s="16"/>
      <c r="E40" s="51">
        <f>I36-1</f>
        <v>2.0861111111111112</v>
      </c>
      <c r="F40" s="26">
        <f>E40*20*E38</f>
        <v>1608863.1277777781</v>
      </c>
      <c r="G40" s="26"/>
      <c r="H40" s="26"/>
      <c r="I40" s="26"/>
    </row>
    <row r="41" spans="2:9" x14ac:dyDescent="0.25">
      <c r="B41" s="28" t="s">
        <v>26</v>
      </c>
      <c r="C41" s="28"/>
      <c r="D41" s="28"/>
      <c r="E41" s="49"/>
      <c r="F41" s="30">
        <f>E39+F40</f>
        <v>2765702.1277777781</v>
      </c>
      <c r="G41" s="30"/>
      <c r="H41" s="30"/>
      <c r="I41" s="30"/>
    </row>
    <row r="43" spans="2:9" x14ac:dyDescent="0.25">
      <c r="B43" s="11" t="s">
        <v>27</v>
      </c>
      <c r="C43" s="11"/>
      <c r="D43" s="11"/>
      <c r="E43" s="11"/>
      <c r="F43" s="11"/>
    </row>
    <row r="44" spans="2:9" x14ac:dyDescent="0.25">
      <c r="B44" s="35" t="s">
        <v>28</v>
      </c>
      <c r="C44" s="35"/>
      <c r="D44" s="35" t="s">
        <v>29</v>
      </c>
      <c r="E44" s="35"/>
      <c r="F44" s="47" t="s">
        <v>30</v>
      </c>
    </row>
    <row r="45" spans="2:9" x14ac:dyDescent="0.25">
      <c r="B45" s="37">
        <f>(1156839/30)</f>
        <v>38561.300000000003</v>
      </c>
      <c r="C45" s="37"/>
      <c r="D45" s="38">
        <v>720</v>
      </c>
      <c r="E45" s="38"/>
      <c r="F45" s="58">
        <f>B45*D45</f>
        <v>27764136.000000004</v>
      </c>
    </row>
    <row r="46" spans="2:9" x14ac:dyDescent="0.25">
      <c r="B46" s="46"/>
      <c r="C46" s="46"/>
      <c r="D46" s="46"/>
      <c r="E46" s="46"/>
      <c r="F46" s="46"/>
    </row>
    <row r="47" spans="2:9" x14ac:dyDescent="0.25">
      <c r="B47" s="40" t="s">
        <v>31</v>
      </c>
      <c r="C47" s="40"/>
      <c r="D47" s="40"/>
      <c r="E47" s="40"/>
      <c r="F47" s="41">
        <f>F17+F24+F31+F41+F45</f>
        <v>37151713.101444453</v>
      </c>
    </row>
  </sheetData>
  <mergeCells count="29">
    <mergeCell ref="B6:F6"/>
    <mergeCell ref="B9:E9"/>
    <mergeCell ref="B43:F43"/>
    <mergeCell ref="B44:C44"/>
    <mergeCell ref="D44:E44"/>
    <mergeCell ref="B45:C45"/>
    <mergeCell ref="D45:E45"/>
    <mergeCell ref="B47:E47"/>
    <mergeCell ref="B39:D39"/>
    <mergeCell ref="E39:I39"/>
    <mergeCell ref="B40:D40"/>
    <mergeCell ref="F40:I40"/>
    <mergeCell ref="B41:D41"/>
    <mergeCell ref="F41:I41"/>
    <mergeCell ref="B35:D35"/>
    <mergeCell ref="B36:D36"/>
    <mergeCell ref="B37:D37"/>
    <mergeCell ref="E37:I37"/>
    <mergeCell ref="B38:D38"/>
    <mergeCell ref="E38:I38"/>
    <mergeCell ref="B24:E24"/>
    <mergeCell ref="B31:E31"/>
    <mergeCell ref="B33:I33"/>
    <mergeCell ref="B34:D34"/>
    <mergeCell ref="H34:I34"/>
    <mergeCell ref="B11:F11"/>
    <mergeCell ref="H7:K9"/>
    <mergeCell ref="H11:K14"/>
    <mergeCell ref="B17:E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3480F-41A3-4349-90A4-D05A983D4924}">
  <dimension ref="B1:K56"/>
  <sheetViews>
    <sheetView workbookViewId="0">
      <selection activeCell="H11" sqref="H11:K14"/>
    </sheetView>
  </sheetViews>
  <sheetFormatPr baseColWidth="10" defaultRowHeight="15" x14ac:dyDescent="0.25"/>
  <cols>
    <col min="6" max="6" width="15.85546875" bestFit="1" customWidth="1"/>
  </cols>
  <sheetData>
    <row r="1" spans="2:11" s="43" customFormat="1" x14ac:dyDescent="0.25"/>
    <row r="2" spans="2:11" s="43" customFormat="1" x14ac:dyDescent="0.25"/>
    <row r="3" spans="2:11" s="43" customFormat="1" x14ac:dyDescent="0.25"/>
    <row r="4" spans="2:11" s="43" customFormat="1" x14ac:dyDescent="0.25"/>
    <row r="5" spans="2:11" x14ac:dyDescent="0.25">
      <c r="B5" s="2" t="s">
        <v>0</v>
      </c>
      <c r="C5" s="2"/>
      <c r="D5" s="2"/>
      <c r="E5" s="2"/>
      <c r="F5" s="2"/>
      <c r="G5" s="1"/>
    </row>
    <row r="6" spans="2:11" x14ac:dyDescent="0.25">
      <c r="B6" s="4" t="s">
        <v>1</v>
      </c>
      <c r="C6" s="4" t="s">
        <v>2</v>
      </c>
      <c r="D6" s="4" t="s">
        <v>3</v>
      </c>
      <c r="E6" s="4" t="s">
        <v>4</v>
      </c>
      <c r="F6" s="5" t="s">
        <v>7</v>
      </c>
      <c r="G6" s="1"/>
    </row>
    <row r="7" spans="2:11" x14ac:dyDescent="0.25">
      <c r="B7" s="6">
        <v>41091</v>
      </c>
      <c r="C7" s="6">
        <v>41274</v>
      </c>
      <c r="D7" s="7">
        <v>1156839</v>
      </c>
      <c r="E7" s="7">
        <f t="shared" ref="E7:E10" si="0">DAYS360(B7,C7)+1</f>
        <v>181</v>
      </c>
      <c r="F7" s="8">
        <f t="shared" ref="F7:F10" si="1">(D7*E7)/360</f>
        <v>581632.94166666665</v>
      </c>
      <c r="G7" s="1"/>
      <c r="H7" s="59" t="s">
        <v>33</v>
      </c>
      <c r="I7" s="59"/>
      <c r="J7" s="59"/>
      <c r="K7" s="59"/>
    </row>
    <row r="8" spans="2:11" x14ac:dyDescent="0.25">
      <c r="B8" s="6">
        <v>41275</v>
      </c>
      <c r="C8" s="6">
        <v>41639</v>
      </c>
      <c r="D8" s="7">
        <v>1156839</v>
      </c>
      <c r="E8" s="7">
        <f t="shared" si="0"/>
        <v>361</v>
      </c>
      <c r="F8" s="8">
        <f t="shared" si="1"/>
        <v>1160052.4416666667</v>
      </c>
      <c r="G8" s="1"/>
      <c r="H8" s="59"/>
      <c r="I8" s="59"/>
      <c r="J8" s="59"/>
      <c r="K8" s="59"/>
    </row>
    <row r="9" spans="2:11" x14ac:dyDescent="0.25">
      <c r="B9" s="6">
        <v>41640</v>
      </c>
      <c r="C9" s="6">
        <v>42004</v>
      </c>
      <c r="D9" s="7">
        <v>1156839</v>
      </c>
      <c r="E9" s="7">
        <f t="shared" si="0"/>
        <v>361</v>
      </c>
      <c r="F9" s="8">
        <f t="shared" si="1"/>
        <v>1160052.4416666667</v>
      </c>
      <c r="G9" s="1"/>
      <c r="H9" s="59"/>
      <c r="I9" s="59"/>
      <c r="J9" s="59"/>
      <c r="K9" s="59"/>
    </row>
    <row r="10" spans="2:11" x14ac:dyDescent="0.25">
      <c r="B10" s="6">
        <v>42005</v>
      </c>
      <c r="C10" s="6">
        <v>42216</v>
      </c>
      <c r="D10" s="7">
        <v>1156839</v>
      </c>
      <c r="E10" s="7">
        <f t="shared" si="0"/>
        <v>211</v>
      </c>
      <c r="F10" s="8">
        <f t="shared" si="1"/>
        <v>678036.19166666665</v>
      </c>
      <c r="G10" s="1"/>
      <c r="H10" s="60"/>
      <c r="I10" s="60"/>
      <c r="J10" s="60"/>
      <c r="K10" s="60"/>
    </row>
    <row r="11" spans="2:11" ht="15" customHeight="1" x14ac:dyDescent="0.25">
      <c r="B11" s="9" t="s">
        <v>6</v>
      </c>
      <c r="C11" s="9"/>
      <c r="D11" s="9"/>
      <c r="E11" s="9"/>
      <c r="F11" s="10">
        <f>SUM(F7:F10)</f>
        <v>3579774.0166666666</v>
      </c>
      <c r="H11" s="59" t="s">
        <v>35</v>
      </c>
      <c r="I11" s="59"/>
      <c r="J11" s="59"/>
      <c r="K11" s="59"/>
    </row>
    <row r="12" spans="2:11" x14ac:dyDescent="0.25">
      <c r="B12" s="1"/>
      <c r="H12" s="59"/>
      <c r="I12" s="59"/>
      <c r="J12" s="59"/>
      <c r="K12" s="59"/>
    </row>
    <row r="13" spans="2:11" x14ac:dyDescent="0.25">
      <c r="B13" s="4" t="s">
        <v>1</v>
      </c>
      <c r="C13" s="4" t="s">
        <v>2</v>
      </c>
      <c r="D13" s="4" t="s">
        <v>3</v>
      </c>
      <c r="E13" s="4" t="s">
        <v>4</v>
      </c>
      <c r="F13" s="5" t="s">
        <v>8</v>
      </c>
      <c r="H13" s="59"/>
      <c r="I13" s="59"/>
      <c r="J13" s="59"/>
      <c r="K13" s="59"/>
    </row>
    <row r="14" spans="2:11" x14ac:dyDescent="0.25">
      <c r="B14" s="45">
        <v>41091</v>
      </c>
      <c r="C14" s="45">
        <v>41274</v>
      </c>
      <c r="D14" s="7">
        <v>1156839</v>
      </c>
      <c r="E14" s="7">
        <f t="shared" ref="E14:E17" si="2">DAYS360(B14,C14)+1</f>
        <v>181</v>
      </c>
      <c r="F14" s="8">
        <f t="shared" ref="F14:F17" si="3">(D14*E14)/360</f>
        <v>581632.94166666665</v>
      </c>
      <c r="H14" s="59"/>
      <c r="I14" s="59"/>
      <c r="J14" s="59"/>
      <c r="K14" s="59"/>
    </row>
    <row r="15" spans="2:11" x14ac:dyDescent="0.25">
      <c r="B15" s="45">
        <v>41275</v>
      </c>
      <c r="C15" s="45">
        <v>41639</v>
      </c>
      <c r="D15" s="7">
        <v>1156839</v>
      </c>
      <c r="E15" s="7">
        <f t="shared" si="2"/>
        <v>361</v>
      </c>
      <c r="F15" s="8">
        <f t="shared" si="3"/>
        <v>1160052.4416666667</v>
      </c>
      <c r="G15" s="1"/>
    </row>
    <row r="16" spans="2:11" x14ac:dyDescent="0.25">
      <c r="B16" s="45">
        <v>41640</v>
      </c>
      <c r="C16" s="45">
        <v>42004</v>
      </c>
      <c r="D16" s="7">
        <v>1156839</v>
      </c>
      <c r="E16" s="7">
        <f t="shared" si="2"/>
        <v>361</v>
      </c>
      <c r="F16" s="8">
        <f t="shared" si="3"/>
        <v>1160052.4416666667</v>
      </c>
      <c r="G16" s="1"/>
      <c r="H16" s="59" t="s">
        <v>34</v>
      </c>
      <c r="I16" s="59"/>
      <c r="J16" s="59"/>
      <c r="K16" s="59"/>
    </row>
    <row r="17" spans="2:11" x14ac:dyDescent="0.25">
      <c r="B17" s="45">
        <v>42005</v>
      </c>
      <c r="C17" s="45">
        <v>42216</v>
      </c>
      <c r="D17" s="7">
        <v>1156839</v>
      </c>
      <c r="E17" s="7">
        <f t="shared" si="2"/>
        <v>211</v>
      </c>
      <c r="F17" s="8">
        <f t="shared" si="3"/>
        <v>678036.19166666665</v>
      </c>
      <c r="G17" s="1"/>
      <c r="H17" s="59"/>
      <c r="I17" s="59"/>
      <c r="J17" s="59"/>
      <c r="K17" s="59"/>
    </row>
    <row r="18" spans="2:11" x14ac:dyDescent="0.25">
      <c r="B18" s="9" t="s">
        <v>6</v>
      </c>
      <c r="C18" s="9"/>
      <c r="D18" s="9"/>
      <c r="E18" s="9"/>
      <c r="F18" s="10">
        <f>SUM(F14:F17)</f>
        <v>3579774.0166666666</v>
      </c>
      <c r="G18" s="1"/>
      <c r="H18" s="59"/>
      <c r="I18" s="59"/>
      <c r="J18" s="59"/>
      <c r="K18" s="59"/>
    </row>
    <row r="19" spans="2:11" x14ac:dyDescent="0.25">
      <c r="G19" s="1"/>
    </row>
    <row r="20" spans="2:11" x14ac:dyDescent="0.25">
      <c r="B20" s="4" t="s">
        <v>1</v>
      </c>
      <c r="C20" s="4" t="s">
        <v>2</v>
      </c>
      <c r="D20" s="4" t="s">
        <v>8</v>
      </c>
      <c r="E20" s="4" t="s">
        <v>4</v>
      </c>
      <c r="F20" s="5" t="s">
        <v>9</v>
      </c>
      <c r="G20" s="1"/>
    </row>
    <row r="21" spans="2:11" x14ac:dyDescent="0.25">
      <c r="B21" s="45">
        <v>41091</v>
      </c>
      <c r="C21" s="45">
        <v>41274</v>
      </c>
      <c r="D21" s="7">
        <v>1156839</v>
      </c>
      <c r="E21" s="7">
        <f t="shared" ref="E21:E24" si="4">DAYS360(B21,C21)+1</f>
        <v>181</v>
      </c>
      <c r="F21" s="7">
        <f t="shared" ref="F21:F24" si="5">(D21*E21*0.12)/360</f>
        <v>69795.952999999994</v>
      </c>
      <c r="G21" s="1"/>
    </row>
    <row r="22" spans="2:11" x14ac:dyDescent="0.25">
      <c r="B22" s="45">
        <v>41275</v>
      </c>
      <c r="C22" s="45">
        <v>41639</v>
      </c>
      <c r="D22" s="7">
        <v>1156839</v>
      </c>
      <c r="E22" s="7">
        <f t="shared" si="4"/>
        <v>361</v>
      </c>
      <c r="F22" s="7">
        <f t="shared" si="5"/>
        <v>139206.29300000001</v>
      </c>
      <c r="G22" s="1"/>
    </row>
    <row r="23" spans="2:11" x14ac:dyDescent="0.25">
      <c r="B23" s="45">
        <v>41640</v>
      </c>
      <c r="C23" s="45">
        <v>42004</v>
      </c>
      <c r="D23" s="7">
        <v>1156839</v>
      </c>
      <c r="E23" s="7">
        <f t="shared" si="4"/>
        <v>361</v>
      </c>
      <c r="F23" s="7">
        <f t="shared" si="5"/>
        <v>139206.29300000001</v>
      </c>
      <c r="G23" s="1"/>
    </row>
    <row r="24" spans="2:11" x14ac:dyDescent="0.25">
      <c r="B24" s="45">
        <v>42005</v>
      </c>
      <c r="C24" s="45">
        <v>42216</v>
      </c>
      <c r="D24" s="7">
        <v>1156839</v>
      </c>
      <c r="E24" s="7">
        <f t="shared" si="4"/>
        <v>211</v>
      </c>
      <c r="F24" s="7">
        <f t="shared" si="5"/>
        <v>81364.343000000008</v>
      </c>
      <c r="G24" s="1"/>
    </row>
    <row r="25" spans="2:11" x14ac:dyDescent="0.25">
      <c r="B25" s="9" t="s">
        <v>6</v>
      </c>
      <c r="C25" s="9"/>
      <c r="D25" s="9"/>
      <c r="E25" s="9"/>
      <c r="F25" s="10">
        <f>SUM(F21:F24)</f>
        <v>429572.88199999998</v>
      </c>
      <c r="G25" s="1"/>
    </row>
    <row r="26" spans="2:11" x14ac:dyDescent="0.25">
      <c r="G26" s="1"/>
    </row>
    <row r="27" spans="2:11" x14ac:dyDescent="0.25">
      <c r="B27" s="11" t="s">
        <v>13</v>
      </c>
      <c r="C27" s="11"/>
      <c r="D27" s="11"/>
      <c r="E27" s="11"/>
      <c r="F27" s="11"/>
      <c r="G27" s="11"/>
      <c r="H27" s="11"/>
      <c r="I27" s="11"/>
    </row>
    <row r="28" spans="2:11" x14ac:dyDescent="0.25">
      <c r="B28" s="13"/>
      <c r="C28" s="13"/>
      <c r="D28" s="13"/>
      <c r="E28" s="14" t="s">
        <v>14</v>
      </c>
      <c r="F28" s="14" t="s">
        <v>15</v>
      </c>
      <c r="G28" s="14" t="s">
        <v>16</v>
      </c>
      <c r="H28" s="15" t="s">
        <v>17</v>
      </c>
      <c r="I28" s="15"/>
    </row>
    <row r="29" spans="2:11" x14ac:dyDescent="0.25">
      <c r="B29" s="16" t="s">
        <v>18</v>
      </c>
      <c r="C29" s="16"/>
      <c r="D29" s="16"/>
      <c r="E29" s="17">
        <v>2015</v>
      </c>
      <c r="F29" s="17">
        <v>5</v>
      </c>
      <c r="G29" s="18">
        <v>31</v>
      </c>
      <c r="H29" s="19" t="s">
        <v>19</v>
      </c>
      <c r="I29" s="20" t="s">
        <v>20</v>
      </c>
    </row>
    <row r="30" spans="2:11" x14ac:dyDescent="0.25">
      <c r="B30" s="16" t="s">
        <v>21</v>
      </c>
      <c r="C30" s="16"/>
      <c r="D30" s="16"/>
      <c r="E30" s="21">
        <v>2012</v>
      </c>
      <c r="F30" s="21">
        <v>7</v>
      </c>
      <c r="G30" s="53">
        <v>1</v>
      </c>
      <c r="H30" s="23">
        <f>(E29-E30)*360+(F29-F30)*30+(G29-G30+1)</f>
        <v>1051</v>
      </c>
      <c r="I30" s="24">
        <f>H30/360</f>
        <v>2.9194444444444443</v>
      </c>
    </row>
    <row r="31" spans="2:11" x14ac:dyDescent="0.25">
      <c r="B31" s="16" t="s">
        <v>22</v>
      </c>
      <c r="C31" s="16"/>
      <c r="D31" s="16"/>
      <c r="E31" s="25">
        <v>1156839</v>
      </c>
      <c r="F31" s="25"/>
      <c r="G31" s="25"/>
      <c r="H31" s="25"/>
      <c r="I31" s="25"/>
    </row>
    <row r="32" spans="2:11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27">
        <f>I30-1</f>
        <v>1.9194444444444443</v>
      </c>
      <c r="F34" s="26">
        <f>E34*20*E32</f>
        <v>1480325.4611111111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29"/>
      <c r="F35" s="30">
        <f>E33+F34</f>
        <v>2637164.4611111111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36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39">
        <f>B39*D39</f>
        <v>27764136.000000004</v>
      </c>
    </row>
    <row r="40" spans="2:9" x14ac:dyDescent="0.25">
      <c r="B40" s="1"/>
      <c r="C40" s="1"/>
      <c r="D40" s="1"/>
      <c r="E40" s="1"/>
      <c r="F40" s="1"/>
    </row>
    <row r="41" spans="2:9" x14ac:dyDescent="0.25">
      <c r="B41" s="40" t="s">
        <v>31</v>
      </c>
      <c r="C41" s="40"/>
      <c r="D41" s="40"/>
      <c r="E41" s="40"/>
      <c r="F41" s="41">
        <f>F11+F18+F25+F35+F39</f>
        <v>37990421.376444444</v>
      </c>
    </row>
    <row r="49" customFormat="1" x14ac:dyDescent="0.25"/>
    <row r="50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</sheetData>
  <mergeCells count="28">
    <mergeCell ref="B37:F37"/>
    <mergeCell ref="B38:C38"/>
    <mergeCell ref="D38:E38"/>
    <mergeCell ref="B39:C39"/>
    <mergeCell ref="D39:E39"/>
    <mergeCell ref="B33:D33"/>
    <mergeCell ref="E33:I33"/>
    <mergeCell ref="B34:D34"/>
    <mergeCell ref="F34:I34"/>
    <mergeCell ref="B35:D35"/>
    <mergeCell ref="F35:I35"/>
    <mergeCell ref="B29:D29"/>
    <mergeCell ref="B30:D30"/>
    <mergeCell ref="B31:D31"/>
    <mergeCell ref="E31:I31"/>
    <mergeCell ref="B32:D32"/>
    <mergeCell ref="E32:I32"/>
    <mergeCell ref="B25:E25"/>
    <mergeCell ref="B41:E41"/>
    <mergeCell ref="B27:I27"/>
    <mergeCell ref="B28:D28"/>
    <mergeCell ref="H28:I28"/>
    <mergeCell ref="B5:F5"/>
    <mergeCell ref="B11:E11"/>
    <mergeCell ref="B18:E18"/>
    <mergeCell ref="H7:K9"/>
    <mergeCell ref="H11:K14"/>
    <mergeCell ref="H16:K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2F5CB-F02A-495B-AA5F-358431AC64B0}">
  <dimension ref="B5:K56"/>
  <sheetViews>
    <sheetView workbookViewId="0">
      <selection activeCell="K24" sqref="K24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1" x14ac:dyDescent="0.25">
      <c r="B5" s="2" t="s">
        <v>0</v>
      </c>
      <c r="C5" s="2"/>
      <c r="D5" s="2"/>
      <c r="E5" s="2"/>
      <c r="F5" s="2"/>
      <c r="G5" s="46"/>
    </row>
    <row r="6" spans="2:11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</row>
    <row r="7" spans="2:11" x14ac:dyDescent="0.25">
      <c r="B7" s="45">
        <v>41153</v>
      </c>
      <c r="C7" s="45">
        <v>41274</v>
      </c>
      <c r="D7" s="7">
        <v>1156839</v>
      </c>
      <c r="E7" s="7">
        <f t="shared" ref="E7:E10" si="0">DAYS360(B7,C7)+1</f>
        <v>121</v>
      </c>
      <c r="F7" s="8">
        <f t="shared" ref="F7:F10" si="1">(D7*E7)/360</f>
        <v>388826.44166666665</v>
      </c>
      <c r="G7" s="46"/>
      <c r="H7" s="59" t="s">
        <v>33</v>
      </c>
      <c r="I7" s="59"/>
      <c r="J7" s="59"/>
      <c r="K7" s="59"/>
    </row>
    <row r="8" spans="2:11" x14ac:dyDescent="0.25">
      <c r="B8" s="45">
        <v>41275</v>
      </c>
      <c r="C8" s="45">
        <v>41639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H8" s="59"/>
      <c r="I8" s="59"/>
      <c r="J8" s="59"/>
      <c r="K8" s="59"/>
    </row>
    <row r="9" spans="2:11" x14ac:dyDescent="0.25">
      <c r="B9" s="45">
        <v>41640</v>
      </c>
      <c r="C9" s="45">
        <v>42004</v>
      </c>
      <c r="D9" s="7">
        <v>1156839</v>
      </c>
      <c r="E9" s="7">
        <f t="shared" si="0"/>
        <v>361</v>
      </c>
      <c r="F9" s="8">
        <f t="shared" si="1"/>
        <v>1160052.4416666667</v>
      </c>
      <c r="G9" s="46"/>
      <c r="H9" s="59"/>
      <c r="I9" s="59"/>
      <c r="J9" s="59"/>
      <c r="K9" s="59"/>
    </row>
    <row r="10" spans="2:11" x14ac:dyDescent="0.25">
      <c r="B10" s="45">
        <v>42005</v>
      </c>
      <c r="C10" s="45">
        <v>42277</v>
      </c>
      <c r="D10" s="7">
        <v>1156839</v>
      </c>
      <c r="E10" s="7">
        <f t="shared" si="0"/>
        <v>270</v>
      </c>
      <c r="F10" s="8">
        <f t="shared" si="1"/>
        <v>867629.25</v>
      </c>
      <c r="G10" s="46"/>
      <c r="H10" s="60"/>
      <c r="I10" s="60"/>
      <c r="J10" s="60"/>
      <c r="K10" s="60"/>
    </row>
    <row r="11" spans="2:11" ht="15" customHeight="1" x14ac:dyDescent="0.25">
      <c r="B11" s="9" t="s">
        <v>6</v>
      </c>
      <c r="C11" s="9"/>
      <c r="D11" s="9"/>
      <c r="E11" s="9"/>
      <c r="F11" s="10">
        <f>SUM(F7:F10)</f>
        <v>3576560.5750000002</v>
      </c>
      <c r="H11" s="59" t="s">
        <v>38</v>
      </c>
      <c r="I11" s="59"/>
      <c r="J11" s="59"/>
      <c r="K11" s="59"/>
    </row>
    <row r="12" spans="2:11" x14ac:dyDescent="0.25">
      <c r="B12" s="46"/>
      <c r="H12" s="59"/>
      <c r="I12" s="59"/>
      <c r="J12" s="59"/>
      <c r="K12" s="59"/>
    </row>
    <row r="13" spans="2:11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  <c r="H13" s="59"/>
      <c r="I13" s="59"/>
      <c r="J13" s="59"/>
      <c r="K13" s="59"/>
    </row>
    <row r="14" spans="2:11" x14ac:dyDescent="0.25">
      <c r="B14" s="45">
        <v>41153</v>
      </c>
      <c r="C14" s="45">
        <v>41274</v>
      </c>
      <c r="D14" s="7">
        <v>1156839</v>
      </c>
      <c r="E14" s="7">
        <f t="shared" ref="E14:E17" si="2">DAYS360(B14,C14)+1</f>
        <v>121</v>
      </c>
      <c r="F14" s="8">
        <f t="shared" ref="F14:F17" si="3">(D14*E14)/360</f>
        <v>388826.44166666665</v>
      </c>
      <c r="H14" s="59"/>
      <c r="I14" s="59"/>
      <c r="J14" s="59"/>
      <c r="K14" s="59"/>
    </row>
    <row r="15" spans="2:11" x14ac:dyDescent="0.25">
      <c r="B15" s="45">
        <v>41275</v>
      </c>
      <c r="C15" s="45">
        <v>41639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</row>
    <row r="16" spans="2:11" x14ac:dyDescent="0.25">
      <c r="B16" s="45">
        <v>41640</v>
      </c>
      <c r="C16" s="45">
        <v>42004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H16" s="59" t="s">
        <v>36</v>
      </c>
      <c r="I16" s="59"/>
      <c r="J16" s="59"/>
      <c r="K16" s="59"/>
    </row>
    <row r="17" spans="2:11" x14ac:dyDescent="0.25">
      <c r="B17" s="45">
        <v>42005</v>
      </c>
      <c r="C17" s="45">
        <v>42277</v>
      </c>
      <c r="D17" s="7">
        <v>1156839</v>
      </c>
      <c r="E17" s="7">
        <f t="shared" si="2"/>
        <v>270</v>
      </c>
      <c r="F17" s="8">
        <f t="shared" si="3"/>
        <v>867629.25</v>
      </c>
      <c r="G17" s="46"/>
      <c r="H17" s="59"/>
      <c r="I17" s="59"/>
      <c r="J17" s="59"/>
      <c r="K17" s="59"/>
    </row>
    <row r="18" spans="2:11" x14ac:dyDescent="0.25">
      <c r="B18" s="9" t="s">
        <v>6</v>
      </c>
      <c r="C18" s="9"/>
      <c r="D18" s="9"/>
      <c r="E18" s="9"/>
      <c r="F18" s="10">
        <f>SUM(F14:F17)</f>
        <v>3576560.5750000002</v>
      </c>
      <c r="G18" s="46"/>
      <c r="H18" s="59"/>
      <c r="I18" s="59"/>
      <c r="J18" s="59"/>
      <c r="K18" s="59"/>
    </row>
    <row r="19" spans="2:11" x14ac:dyDescent="0.25">
      <c r="G19" s="46"/>
    </row>
    <row r="20" spans="2:11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11" x14ac:dyDescent="0.25">
      <c r="B21" s="45">
        <v>41153</v>
      </c>
      <c r="C21" s="45">
        <v>41274</v>
      </c>
      <c r="D21" s="7">
        <v>1156839</v>
      </c>
      <c r="E21" s="7">
        <f t="shared" ref="E21:E24" si="4">DAYS360(B21,C21)+1</f>
        <v>121</v>
      </c>
      <c r="F21" s="7">
        <f t="shared" ref="F21:F24" si="5">(D21*E21*0.12)/360</f>
        <v>46659.173000000003</v>
      </c>
      <c r="G21" s="46"/>
    </row>
    <row r="22" spans="2:11" x14ac:dyDescent="0.25">
      <c r="B22" s="45">
        <v>41275</v>
      </c>
      <c r="C22" s="45">
        <v>41639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11" x14ac:dyDescent="0.25">
      <c r="B23" s="45">
        <v>41640</v>
      </c>
      <c r="C23" s="45">
        <v>42004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11" x14ac:dyDescent="0.25">
      <c r="B24" s="45">
        <v>42005</v>
      </c>
      <c r="C24" s="45">
        <v>42277</v>
      </c>
      <c r="D24" s="7">
        <v>1156839</v>
      </c>
      <c r="E24" s="7">
        <f t="shared" si="4"/>
        <v>270</v>
      </c>
      <c r="F24" s="7">
        <f t="shared" si="5"/>
        <v>104115.51000000001</v>
      </c>
      <c r="G24" s="46"/>
    </row>
    <row r="25" spans="2:11" x14ac:dyDescent="0.25">
      <c r="B25" s="9" t="s">
        <v>6</v>
      </c>
      <c r="C25" s="9"/>
      <c r="D25" s="9"/>
      <c r="E25" s="9"/>
      <c r="F25" s="10">
        <f>SUM(F21:F24)</f>
        <v>429187.26900000003</v>
      </c>
      <c r="G25" s="46"/>
    </row>
    <row r="26" spans="2:11" x14ac:dyDescent="0.25">
      <c r="G26" s="46"/>
    </row>
    <row r="27" spans="2:11" x14ac:dyDescent="0.25">
      <c r="B27" s="11" t="s">
        <v>13</v>
      </c>
      <c r="C27" s="11"/>
      <c r="D27" s="11"/>
      <c r="E27" s="11"/>
      <c r="F27" s="11"/>
      <c r="G27" s="11"/>
      <c r="H27" s="11"/>
      <c r="I27" s="11"/>
    </row>
    <row r="28" spans="2:11" x14ac:dyDescent="0.25">
      <c r="B28" s="13"/>
      <c r="C28" s="13"/>
      <c r="D28" s="13"/>
      <c r="E28" s="52" t="s">
        <v>14</v>
      </c>
      <c r="F28" s="52" t="s">
        <v>15</v>
      </c>
      <c r="G28" s="52" t="s">
        <v>16</v>
      </c>
      <c r="H28" s="15" t="s">
        <v>17</v>
      </c>
      <c r="I28" s="15"/>
    </row>
    <row r="29" spans="2:11" x14ac:dyDescent="0.25">
      <c r="B29" s="16" t="s">
        <v>18</v>
      </c>
      <c r="C29" s="16"/>
      <c r="D29" s="16"/>
      <c r="E29" s="48">
        <v>2015</v>
      </c>
      <c r="F29" s="48">
        <v>9</v>
      </c>
      <c r="G29" s="53">
        <v>30</v>
      </c>
      <c r="H29" s="54" t="s">
        <v>19</v>
      </c>
      <c r="I29" s="55" t="s">
        <v>20</v>
      </c>
    </row>
    <row r="30" spans="2:11" x14ac:dyDescent="0.25">
      <c r="B30" s="16" t="s">
        <v>21</v>
      </c>
      <c r="C30" s="16"/>
      <c r="D30" s="16"/>
      <c r="E30" s="50">
        <v>2012</v>
      </c>
      <c r="F30" s="50">
        <v>9</v>
      </c>
      <c r="G30" s="53">
        <v>1</v>
      </c>
      <c r="H30" s="56">
        <f>(E29-E30)*360+(F29-F30)*30+(G29-G30+1)</f>
        <v>1110</v>
      </c>
      <c r="I30" s="57">
        <f>H30/360</f>
        <v>3.0833333333333335</v>
      </c>
    </row>
    <row r="31" spans="2:11" x14ac:dyDescent="0.25">
      <c r="B31" s="16" t="s">
        <v>22</v>
      </c>
      <c r="C31" s="16"/>
      <c r="D31" s="16"/>
      <c r="E31" s="25">
        <v>1156839</v>
      </c>
      <c r="F31" s="25"/>
      <c r="G31" s="25"/>
      <c r="H31" s="25"/>
      <c r="I31" s="25"/>
    </row>
    <row r="32" spans="2:11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2.0833333333333335</v>
      </c>
      <c r="F34" s="26">
        <f>E34*20*E32</f>
        <v>1606720.8333333337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2763559.833333334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38110004.252333343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H7:K9"/>
    <mergeCell ref="H11:K14"/>
    <mergeCell ref="H16:K18"/>
    <mergeCell ref="B28:D28"/>
    <mergeCell ref="H28:I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FEA64-6078-4197-BE02-329564B716A9}">
  <dimension ref="B5:K56"/>
  <sheetViews>
    <sheetView workbookViewId="0">
      <selection sqref="A1:XFD1048576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1" x14ac:dyDescent="0.25">
      <c r="B5" s="2" t="s">
        <v>0</v>
      </c>
      <c r="C5" s="2"/>
      <c r="D5" s="2"/>
      <c r="E5" s="2"/>
      <c r="F5" s="2"/>
      <c r="G5" s="46"/>
    </row>
    <row r="6" spans="2:11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</row>
    <row r="7" spans="2:11" x14ac:dyDescent="0.25">
      <c r="B7" s="45">
        <v>41183</v>
      </c>
      <c r="C7" s="45">
        <v>41274</v>
      </c>
      <c r="D7" s="7">
        <v>1156839</v>
      </c>
      <c r="E7" s="7">
        <f t="shared" ref="E7:E10" si="0">DAYS360(B7,C7)+1</f>
        <v>91</v>
      </c>
      <c r="F7" s="8">
        <f t="shared" ref="F7:F10" si="1">(D7*E7)/360</f>
        <v>292423.19166666665</v>
      </c>
      <c r="G7" s="46"/>
      <c r="H7" s="59" t="s">
        <v>33</v>
      </c>
      <c r="I7" s="59"/>
      <c r="J7" s="59"/>
      <c r="K7" s="59"/>
    </row>
    <row r="8" spans="2:11" x14ac:dyDescent="0.25">
      <c r="B8" s="45">
        <v>41275</v>
      </c>
      <c r="C8" s="45">
        <v>41639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H8" s="59"/>
      <c r="I8" s="59"/>
      <c r="J8" s="59"/>
      <c r="K8" s="59"/>
    </row>
    <row r="9" spans="2:11" x14ac:dyDescent="0.25">
      <c r="B9" s="45">
        <v>41640</v>
      </c>
      <c r="C9" s="45">
        <v>42004</v>
      </c>
      <c r="D9" s="7">
        <v>1156839</v>
      </c>
      <c r="E9" s="7">
        <f t="shared" si="0"/>
        <v>361</v>
      </c>
      <c r="F9" s="8">
        <f t="shared" si="1"/>
        <v>1160052.4416666667</v>
      </c>
      <c r="G9" s="46"/>
      <c r="H9" s="59"/>
      <c r="I9" s="59"/>
      <c r="J9" s="59"/>
      <c r="K9" s="59"/>
    </row>
    <row r="10" spans="2:11" x14ac:dyDescent="0.25">
      <c r="B10" s="45">
        <v>42005</v>
      </c>
      <c r="C10" s="45">
        <v>42308</v>
      </c>
      <c r="D10" s="7">
        <v>1156839</v>
      </c>
      <c r="E10" s="7">
        <f t="shared" si="0"/>
        <v>301</v>
      </c>
      <c r="F10" s="8">
        <f t="shared" si="1"/>
        <v>967245.94166666665</v>
      </c>
      <c r="G10" s="46"/>
      <c r="H10" s="60"/>
      <c r="I10" s="60"/>
      <c r="J10" s="60"/>
      <c r="K10" s="60"/>
    </row>
    <row r="11" spans="2:11" ht="15" customHeight="1" x14ac:dyDescent="0.25">
      <c r="B11" s="9" t="s">
        <v>6</v>
      </c>
      <c r="C11" s="9"/>
      <c r="D11" s="9"/>
      <c r="E11" s="9"/>
      <c r="F11" s="10">
        <f>SUM(F7:F10)</f>
        <v>3579774.0166666666</v>
      </c>
      <c r="H11" s="59" t="s">
        <v>37</v>
      </c>
      <c r="I11" s="59"/>
      <c r="J11" s="59"/>
      <c r="K11" s="59"/>
    </row>
    <row r="12" spans="2:11" x14ac:dyDescent="0.25">
      <c r="B12" s="46"/>
      <c r="H12" s="59"/>
      <c r="I12" s="59"/>
      <c r="J12" s="59"/>
      <c r="K12" s="59"/>
    </row>
    <row r="13" spans="2:11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  <c r="H13" s="59"/>
      <c r="I13" s="59"/>
      <c r="J13" s="59"/>
      <c r="K13" s="59"/>
    </row>
    <row r="14" spans="2:11" x14ac:dyDescent="0.25">
      <c r="B14" s="45">
        <v>41183</v>
      </c>
      <c r="C14" s="45">
        <v>41274</v>
      </c>
      <c r="D14" s="7">
        <v>1156839</v>
      </c>
      <c r="E14" s="7">
        <f t="shared" ref="E14:E17" si="2">DAYS360(B14,C14)+1</f>
        <v>91</v>
      </c>
      <c r="F14" s="8">
        <f t="shared" ref="F14:F17" si="3">(D14*E14)/360</f>
        <v>292423.19166666665</v>
      </c>
      <c r="H14" s="59"/>
      <c r="I14" s="59"/>
      <c r="J14" s="59"/>
      <c r="K14" s="59"/>
    </row>
    <row r="15" spans="2:11" x14ac:dyDescent="0.25">
      <c r="B15" s="45">
        <v>41275</v>
      </c>
      <c r="C15" s="45">
        <v>41639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</row>
    <row r="16" spans="2:11" x14ac:dyDescent="0.25">
      <c r="B16" s="45">
        <v>41640</v>
      </c>
      <c r="C16" s="45">
        <v>42004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H16" s="59" t="s">
        <v>36</v>
      </c>
      <c r="I16" s="59"/>
      <c r="J16" s="59"/>
      <c r="K16" s="59"/>
    </row>
    <row r="17" spans="2:11" x14ac:dyDescent="0.25">
      <c r="B17" s="45">
        <v>42005</v>
      </c>
      <c r="C17" s="45">
        <v>42308</v>
      </c>
      <c r="D17" s="7">
        <v>1156839</v>
      </c>
      <c r="E17" s="7">
        <f t="shared" si="2"/>
        <v>301</v>
      </c>
      <c r="F17" s="8">
        <f t="shared" si="3"/>
        <v>967245.94166666665</v>
      </c>
      <c r="G17" s="46"/>
      <c r="H17" s="59"/>
      <c r="I17" s="59"/>
      <c r="J17" s="59"/>
      <c r="K17" s="59"/>
    </row>
    <row r="18" spans="2:11" x14ac:dyDescent="0.25">
      <c r="B18" s="9" t="s">
        <v>6</v>
      </c>
      <c r="C18" s="9"/>
      <c r="D18" s="9"/>
      <c r="E18" s="9"/>
      <c r="F18" s="10">
        <f>SUM(F14:F17)</f>
        <v>3579774.0166666666</v>
      </c>
      <c r="G18" s="46"/>
      <c r="H18" s="59"/>
      <c r="I18" s="59"/>
      <c r="J18" s="59"/>
      <c r="K18" s="59"/>
    </row>
    <row r="19" spans="2:11" x14ac:dyDescent="0.25">
      <c r="G19" s="46"/>
    </row>
    <row r="20" spans="2:11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11" x14ac:dyDescent="0.25">
      <c r="B21" s="45">
        <v>41183</v>
      </c>
      <c r="C21" s="45">
        <v>41274</v>
      </c>
      <c r="D21" s="7">
        <v>1156839</v>
      </c>
      <c r="E21" s="7">
        <f t="shared" ref="E21:E24" si="4">DAYS360(B21,C21)+1</f>
        <v>91</v>
      </c>
      <c r="F21" s="7">
        <f t="shared" ref="F21:F24" si="5">(D21*E21*0.12)/360</f>
        <v>35090.782999999996</v>
      </c>
      <c r="G21" s="46"/>
    </row>
    <row r="22" spans="2:11" x14ac:dyDescent="0.25">
      <c r="B22" s="45">
        <v>41275</v>
      </c>
      <c r="C22" s="45">
        <v>41639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11" x14ac:dyDescent="0.25">
      <c r="B23" s="45">
        <v>41640</v>
      </c>
      <c r="C23" s="45">
        <v>42004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11" x14ac:dyDescent="0.25">
      <c r="B24" s="45">
        <v>42005</v>
      </c>
      <c r="C24" s="45">
        <v>42308</v>
      </c>
      <c r="D24" s="7">
        <v>1156839</v>
      </c>
      <c r="E24" s="7">
        <f t="shared" si="4"/>
        <v>301</v>
      </c>
      <c r="F24" s="7">
        <f t="shared" si="5"/>
        <v>116069.51300000001</v>
      </c>
      <c r="G24" s="46"/>
    </row>
    <row r="25" spans="2:11" x14ac:dyDescent="0.25">
      <c r="B25" s="9" t="s">
        <v>6</v>
      </c>
      <c r="C25" s="9"/>
      <c r="D25" s="9"/>
      <c r="E25" s="9"/>
      <c r="F25" s="10">
        <f>SUM(F21:F24)</f>
        <v>429572.88199999998</v>
      </c>
      <c r="G25" s="46"/>
    </row>
    <row r="26" spans="2:11" x14ac:dyDescent="0.25">
      <c r="G26" s="46"/>
    </row>
    <row r="27" spans="2:11" x14ac:dyDescent="0.25">
      <c r="B27" s="11" t="s">
        <v>13</v>
      </c>
      <c r="C27" s="11"/>
      <c r="D27" s="11"/>
      <c r="E27" s="11"/>
      <c r="F27" s="11"/>
      <c r="G27" s="11"/>
      <c r="H27" s="11"/>
      <c r="I27" s="11"/>
    </row>
    <row r="28" spans="2:11" x14ac:dyDescent="0.25">
      <c r="B28" s="13"/>
      <c r="C28" s="13"/>
      <c r="D28" s="13"/>
      <c r="E28" s="52" t="s">
        <v>14</v>
      </c>
      <c r="F28" s="52" t="s">
        <v>15</v>
      </c>
      <c r="G28" s="52" t="s">
        <v>16</v>
      </c>
      <c r="H28" s="15" t="s">
        <v>17</v>
      </c>
      <c r="I28" s="15"/>
    </row>
    <row r="29" spans="2:11" x14ac:dyDescent="0.25">
      <c r="B29" s="16" t="s">
        <v>18</v>
      </c>
      <c r="C29" s="16"/>
      <c r="D29" s="16"/>
      <c r="E29" s="48">
        <v>2015</v>
      </c>
      <c r="F29" s="48">
        <v>10</v>
      </c>
      <c r="G29" s="53">
        <v>31</v>
      </c>
      <c r="H29" s="54" t="s">
        <v>19</v>
      </c>
      <c r="I29" s="55" t="s">
        <v>20</v>
      </c>
    </row>
    <row r="30" spans="2:11" x14ac:dyDescent="0.25">
      <c r="B30" s="16" t="s">
        <v>21</v>
      </c>
      <c r="C30" s="16"/>
      <c r="D30" s="16"/>
      <c r="E30" s="50">
        <v>2012</v>
      </c>
      <c r="F30" s="50">
        <v>10</v>
      </c>
      <c r="G30" s="53">
        <v>1</v>
      </c>
      <c r="H30" s="56">
        <f>(E29-E30)*360+(F29-F30)*30+(G29-G30+1)</f>
        <v>1111</v>
      </c>
      <c r="I30" s="57">
        <f>H30/360</f>
        <v>3.0861111111111112</v>
      </c>
    </row>
    <row r="31" spans="2:11" x14ac:dyDescent="0.25">
      <c r="B31" s="16" t="s">
        <v>22</v>
      </c>
      <c r="C31" s="16"/>
      <c r="D31" s="16"/>
      <c r="E31" s="25">
        <v>1156839</v>
      </c>
      <c r="F31" s="25"/>
      <c r="G31" s="25"/>
      <c r="H31" s="25"/>
      <c r="I31" s="25"/>
    </row>
    <row r="32" spans="2:11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2.0861111111111112</v>
      </c>
      <c r="F34" s="26">
        <f>E34*20*E32</f>
        <v>1608863.1277777781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2765702.1277777781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38118959.043111116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H7:K9"/>
    <mergeCell ref="H11:K14"/>
    <mergeCell ref="H16:K18"/>
    <mergeCell ref="B28:D28"/>
    <mergeCell ref="H28:I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502D-4224-4F6B-BC70-B8048AB31F78}">
  <dimension ref="B5:L56"/>
  <sheetViews>
    <sheetView workbookViewId="0">
      <selection activeCell="B21" sqref="B21:C24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41306</v>
      </c>
      <c r="C7" s="45">
        <v>41639</v>
      </c>
      <c r="D7" s="7">
        <v>1156839</v>
      </c>
      <c r="E7" s="7">
        <f t="shared" ref="E7:E10" si="0">DAYS360(B7,C7)+1</f>
        <v>331</v>
      </c>
      <c r="F7" s="8">
        <f t="shared" ref="F7:F10" si="1">(D7*E7)/360</f>
        <v>1063649.1916666667</v>
      </c>
      <c r="G7" s="46"/>
      <c r="I7" s="59"/>
      <c r="J7" s="59"/>
      <c r="K7" s="59"/>
      <c r="L7" s="59"/>
    </row>
    <row r="8" spans="2:12" x14ac:dyDescent="0.25">
      <c r="B8" s="45">
        <v>41640</v>
      </c>
      <c r="C8" s="45">
        <v>42004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42005</v>
      </c>
      <c r="C9" s="45">
        <v>42369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39</v>
      </c>
      <c r="J9" s="59"/>
      <c r="K9" s="59"/>
      <c r="L9" s="59"/>
    </row>
    <row r="10" spans="2:12" x14ac:dyDescent="0.25">
      <c r="B10" s="45">
        <v>42370</v>
      </c>
      <c r="C10" s="45">
        <v>42428</v>
      </c>
      <c r="D10" s="7">
        <v>1156839</v>
      </c>
      <c r="E10" s="7">
        <f>DAYS360(B10,C10)+1</f>
        <v>58</v>
      </c>
      <c r="F10" s="8">
        <f>(D10*E10)/360</f>
        <v>186379.61666666667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3383754.0750000002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41306</v>
      </c>
      <c r="C14" s="45">
        <v>41639</v>
      </c>
      <c r="D14" s="7">
        <v>1156839</v>
      </c>
      <c r="E14" s="7">
        <f t="shared" ref="E14:E17" si="2">DAYS360(B14,C14)+1</f>
        <v>331</v>
      </c>
      <c r="F14" s="8">
        <f t="shared" ref="F14:F17" si="3">(D14*E14)/360</f>
        <v>1063649.1916666667</v>
      </c>
      <c r="I14" s="59" t="s">
        <v>36</v>
      </c>
      <c r="J14" s="59"/>
      <c r="K14" s="59"/>
      <c r="L14" s="59"/>
    </row>
    <row r="15" spans="2:12" x14ac:dyDescent="0.25">
      <c r="B15" s="45">
        <v>41640</v>
      </c>
      <c r="C15" s="45">
        <v>42004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ht="21.75" customHeight="1" x14ac:dyDescent="0.25">
      <c r="B16" s="45">
        <v>42005</v>
      </c>
      <c r="C16" s="45">
        <v>42369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42370</v>
      </c>
      <c r="C17" s="45">
        <v>42428</v>
      </c>
      <c r="D17" s="7">
        <v>1156839</v>
      </c>
      <c r="E17" s="7">
        <f t="shared" si="2"/>
        <v>58</v>
      </c>
      <c r="F17" s="8">
        <f t="shared" si="3"/>
        <v>186379.61666666667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3570133.6916666669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41306</v>
      </c>
      <c r="C21" s="45">
        <v>41639</v>
      </c>
      <c r="D21" s="7">
        <v>1156839</v>
      </c>
      <c r="E21" s="7">
        <f t="shared" ref="E21:E24" si="4">DAYS360(B21,C21)+1</f>
        <v>331</v>
      </c>
      <c r="F21" s="7">
        <f t="shared" ref="F21:F24" si="5">(D21*E21*0.12)/360</f>
        <v>127637.90299999999</v>
      </c>
      <c r="G21" s="46"/>
    </row>
    <row r="22" spans="2:9" x14ac:dyDescent="0.25">
      <c r="B22" s="45">
        <v>41640</v>
      </c>
      <c r="C22" s="45">
        <v>42004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42005</v>
      </c>
      <c r="C23" s="45">
        <v>42369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42370</v>
      </c>
      <c r="C24" s="45">
        <v>42428</v>
      </c>
      <c r="D24" s="7">
        <v>1156839</v>
      </c>
      <c r="E24" s="7">
        <f t="shared" si="4"/>
        <v>58</v>
      </c>
      <c r="F24" s="7">
        <f t="shared" si="5"/>
        <v>22365.554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428416.04300000001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2016</v>
      </c>
      <c r="F29" s="48">
        <v>2</v>
      </c>
      <c r="G29" s="53">
        <v>28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2013</v>
      </c>
      <c r="F30" s="50">
        <v>2</v>
      </c>
      <c r="G30" s="53">
        <v>1</v>
      </c>
      <c r="H30" s="56">
        <f>(E29-E30)*360+(F29-F30)*30+(G29-G30+1)</f>
        <v>1108</v>
      </c>
      <c r="I30" s="57">
        <f>H30/360</f>
        <v>3.0777777777777779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2.0777777777777779</v>
      </c>
      <c r="F34" s="26">
        <f>E34*20*E32</f>
        <v>1602436.2444444445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2759275.2444444448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37905715.054111116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  <mergeCell ref="H28:I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1CAF-74CD-406A-B075-FC0D267E0D6A}">
  <dimension ref="B5:L56"/>
  <sheetViews>
    <sheetView topLeftCell="A4" workbookViewId="0">
      <selection activeCell="C23" sqref="C23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41365</v>
      </c>
      <c r="C7" s="45">
        <v>41639</v>
      </c>
      <c r="D7" s="7">
        <v>1156839</v>
      </c>
      <c r="E7" s="7">
        <f t="shared" ref="E7:E10" si="0">DAYS360(B7,C7)+1</f>
        <v>271</v>
      </c>
      <c r="F7" s="8">
        <f t="shared" ref="F7:F10" si="1">(D7*E7)/360</f>
        <v>870842.69166666665</v>
      </c>
      <c r="G7" s="46"/>
      <c r="I7" s="59"/>
      <c r="J7" s="59"/>
      <c r="K7" s="59"/>
      <c r="L7" s="59"/>
    </row>
    <row r="8" spans="2:12" x14ac:dyDescent="0.25">
      <c r="B8" s="45">
        <v>41640</v>
      </c>
      <c r="C8" s="45">
        <v>42004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42005</v>
      </c>
      <c r="C9" s="45">
        <v>42369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40</v>
      </c>
      <c r="J9" s="59"/>
      <c r="K9" s="59"/>
      <c r="L9" s="59"/>
    </row>
    <row r="10" spans="2:12" x14ac:dyDescent="0.25">
      <c r="B10" s="45">
        <v>42370</v>
      </c>
      <c r="C10" s="45">
        <v>42490</v>
      </c>
      <c r="D10" s="7">
        <v>1156839</v>
      </c>
      <c r="E10" s="7">
        <f>DAYS360(B10,C10)+1</f>
        <v>120</v>
      </c>
      <c r="F10" s="8">
        <f>(D10*E10)/360</f>
        <v>385613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3190947.5750000002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41365</v>
      </c>
      <c r="C14" s="45">
        <v>41639</v>
      </c>
      <c r="D14" s="7">
        <v>1156839</v>
      </c>
      <c r="E14" s="7">
        <f t="shared" ref="E14:E17" si="2">DAYS360(B14,C14)+1</f>
        <v>271</v>
      </c>
      <c r="F14" s="8">
        <f t="shared" ref="F14:F17" si="3">(D14*E14)/360</f>
        <v>870842.69166666665</v>
      </c>
      <c r="I14" s="59" t="s">
        <v>36</v>
      </c>
      <c r="J14" s="59"/>
      <c r="K14" s="59"/>
      <c r="L14" s="59"/>
    </row>
    <row r="15" spans="2:12" x14ac:dyDescent="0.25">
      <c r="B15" s="45">
        <v>41640</v>
      </c>
      <c r="C15" s="45">
        <v>42004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x14ac:dyDescent="0.25">
      <c r="B16" s="45">
        <v>42005</v>
      </c>
      <c r="C16" s="45">
        <v>42369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42370</v>
      </c>
      <c r="C17" s="45">
        <v>42490</v>
      </c>
      <c r="D17" s="7">
        <v>1156839</v>
      </c>
      <c r="E17" s="7">
        <f t="shared" si="2"/>
        <v>120</v>
      </c>
      <c r="F17" s="8">
        <f t="shared" si="3"/>
        <v>385613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3576560.5750000002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41365</v>
      </c>
      <c r="C21" s="45">
        <v>41639</v>
      </c>
      <c r="D21" s="7">
        <v>1156839</v>
      </c>
      <c r="E21" s="7">
        <f t="shared" ref="E21:E24" si="4">DAYS360(B21,C21)+1</f>
        <v>271</v>
      </c>
      <c r="F21" s="7">
        <f t="shared" ref="F21:F24" si="5">(D21*E21*0.12)/360</f>
        <v>104501.12300000001</v>
      </c>
      <c r="G21" s="46"/>
    </row>
    <row r="22" spans="2:9" x14ac:dyDescent="0.25">
      <c r="B22" s="45">
        <v>41640</v>
      </c>
      <c r="C22" s="45">
        <v>42004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42005</v>
      </c>
      <c r="C23" s="45">
        <v>42369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42370</v>
      </c>
      <c r="C24" s="45">
        <v>42490</v>
      </c>
      <c r="D24" s="7">
        <v>1156839</v>
      </c>
      <c r="E24" s="7">
        <f t="shared" si="4"/>
        <v>120</v>
      </c>
      <c r="F24" s="7">
        <f t="shared" si="5"/>
        <v>46273.56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429187.26900000003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2016</v>
      </c>
      <c r="F29" s="48">
        <v>4</v>
      </c>
      <c r="G29" s="53">
        <v>30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2013</v>
      </c>
      <c r="F30" s="50">
        <v>4</v>
      </c>
      <c r="G30" s="53">
        <v>1</v>
      </c>
      <c r="H30" s="56">
        <f>(E29-E30)*360+(F29-F30)*30+(G29-G30+1)</f>
        <v>1110</v>
      </c>
      <c r="I30" s="57">
        <f>H30/360</f>
        <v>3.0833333333333335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2.0833333333333335</v>
      </c>
      <c r="F34" s="26">
        <f>E34*20*E32</f>
        <v>1606720.8333333337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2763559.833333334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37724391.252333343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D978A-D1DB-4DD4-BD9A-89BE9B171B6A}">
  <dimension ref="B5:L56"/>
  <sheetViews>
    <sheetView topLeftCell="A4" workbookViewId="0">
      <selection activeCell="C23" sqref="C23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41426</v>
      </c>
      <c r="C7" s="45">
        <v>41639</v>
      </c>
      <c r="D7" s="7">
        <v>1156839</v>
      </c>
      <c r="E7" s="7">
        <f t="shared" ref="E7:E10" si="0">DAYS360(B7,C7)+1</f>
        <v>211</v>
      </c>
      <c r="F7" s="8">
        <f t="shared" ref="F7:F10" si="1">(D7*E7)/360</f>
        <v>678036.19166666665</v>
      </c>
      <c r="G7" s="46"/>
      <c r="I7" s="59"/>
      <c r="J7" s="59"/>
      <c r="K7" s="59"/>
      <c r="L7" s="59"/>
    </row>
    <row r="8" spans="2:12" x14ac:dyDescent="0.25">
      <c r="B8" s="45">
        <v>41640</v>
      </c>
      <c r="C8" s="45">
        <v>42004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42005</v>
      </c>
      <c r="C9" s="45">
        <v>42369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41</v>
      </c>
      <c r="J9" s="59"/>
      <c r="K9" s="59"/>
      <c r="L9" s="59"/>
    </row>
    <row r="10" spans="2:12" x14ac:dyDescent="0.25">
      <c r="B10" s="45">
        <v>42370</v>
      </c>
      <c r="C10" s="45">
        <v>42551</v>
      </c>
      <c r="D10" s="7">
        <v>1156839</v>
      </c>
      <c r="E10" s="7">
        <f>DAYS360(B10,C10)+1</f>
        <v>180</v>
      </c>
      <c r="F10" s="8">
        <f>(D10*E10)/360</f>
        <v>578419.5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2998141.0750000002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41426</v>
      </c>
      <c r="C14" s="45">
        <v>41639</v>
      </c>
      <c r="D14" s="7">
        <v>1156839</v>
      </c>
      <c r="E14" s="7">
        <f t="shared" ref="E14:E17" si="2">DAYS360(B14,C14)+1</f>
        <v>211</v>
      </c>
      <c r="F14" s="8">
        <f t="shared" ref="F14:F17" si="3">(D14*E14)/360</f>
        <v>678036.19166666665</v>
      </c>
      <c r="I14" s="59" t="s">
        <v>36</v>
      </c>
      <c r="J14" s="59"/>
      <c r="K14" s="59"/>
      <c r="L14" s="59"/>
    </row>
    <row r="15" spans="2:12" x14ac:dyDescent="0.25">
      <c r="B15" s="45">
        <v>41640</v>
      </c>
      <c r="C15" s="45">
        <v>42004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x14ac:dyDescent="0.25">
      <c r="B16" s="45">
        <v>42005</v>
      </c>
      <c r="C16" s="45">
        <v>42369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42370</v>
      </c>
      <c r="C17" s="45">
        <v>42551</v>
      </c>
      <c r="D17" s="7">
        <v>1156839</v>
      </c>
      <c r="E17" s="7">
        <f t="shared" si="2"/>
        <v>180</v>
      </c>
      <c r="F17" s="8">
        <f t="shared" si="3"/>
        <v>578419.5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3576560.5750000002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41426</v>
      </c>
      <c r="C21" s="45">
        <v>41639</v>
      </c>
      <c r="D21" s="7">
        <v>1156839</v>
      </c>
      <c r="E21" s="7">
        <f t="shared" ref="E21:E24" si="4">DAYS360(B21,C21)+1</f>
        <v>211</v>
      </c>
      <c r="F21" s="7">
        <f t="shared" ref="F21:F24" si="5">(D21*E21*0.12)/360</f>
        <v>81364.343000000008</v>
      </c>
      <c r="G21" s="46"/>
    </row>
    <row r="22" spans="2:9" x14ac:dyDescent="0.25">
      <c r="B22" s="45">
        <v>41640</v>
      </c>
      <c r="C22" s="45">
        <v>42004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42005</v>
      </c>
      <c r="C23" s="45">
        <v>42369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42370</v>
      </c>
      <c r="C24" s="45">
        <v>42551</v>
      </c>
      <c r="D24" s="7">
        <v>1156839</v>
      </c>
      <c r="E24" s="7">
        <f t="shared" si="4"/>
        <v>180</v>
      </c>
      <c r="F24" s="7">
        <f t="shared" si="5"/>
        <v>69410.34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429187.26899999997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2016</v>
      </c>
      <c r="F29" s="48">
        <v>6</v>
      </c>
      <c r="G29" s="53">
        <v>30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2013</v>
      </c>
      <c r="F30" s="50">
        <v>6</v>
      </c>
      <c r="G30" s="53">
        <v>1</v>
      </c>
      <c r="H30" s="56">
        <f>(E29-E30)*360+(F29-F30)*30+(G29-G30+1)</f>
        <v>1110</v>
      </c>
      <c r="I30" s="57">
        <f>H30/360</f>
        <v>3.0833333333333335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2.0833333333333335</v>
      </c>
      <c r="F34" s="26">
        <f>E34*20*E32</f>
        <v>1606720.8333333337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2763559.833333334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37531584.752333343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CC331-CA45-477C-B9FA-3E1E75766B6A}">
  <dimension ref="B5:L56"/>
  <sheetViews>
    <sheetView topLeftCell="A4" workbookViewId="0">
      <selection activeCell="I25" sqref="I25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41456</v>
      </c>
      <c r="C7" s="45">
        <v>41639</v>
      </c>
      <c r="D7" s="7">
        <v>1156839</v>
      </c>
      <c r="E7" s="7">
        <f t="shared" ref="E7:E10" si="0">DAYS360(B7,C7)+1</f>
        <v>181</v>
      </c>
      <c r="F7" s="8">
        <f t="shared" ref="F7:F10" si="1">(D7*E7)/360</f>
        <v>581632.94166666665</v>
      </c>
      <c r="G7" s="46"/>
      <c r="I7" s="59"/>
      <c r="J7" s="59"/>
      <c r="K7" s="59"/>
      <c r="L7" s="59"/>
    </row>
    <row r="8" spans="2:12" x14ac:dyDescent="0.25">
      <c r="B8" s="45">
        <v>41640</v>
      </c>
      <c r="C8" s="45">
        <v>42004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42005</v>
      </c>
      <c r="C9" s="45">
        <v>42369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42</v>
      </c>
      <c r="J9" s="59"/>
      <c r="K9" s="59"/>
      <c r="L9" s="59"/>
    </row>
    <row r="10" spans="2:12" x14ac:dyDescent="0.25">
      <c r="B10" s="45">
        <v>42370</v>
      </c>
      <c r="C10" s="45">
        <v>42582</v>
      </c>
      <c r="D10" s="7">
        <v>1156839</v>
      </c>
      <c r="E10" s="7">
        <f>DAYS360(B10,C10)+1</f>
        <v>211</v>
      </c>
      <c r="F10" s="8">
        <f>(D10*E10)/360</f>
        <v>678036.19166666665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2901737.8250000002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41456</v>
      </c>
      <c r="C14" s="45">
        <v>41639</v>
      </c>
      <c r="D14" s="7">
        <v>1156839</v>
      </c>
      <c r="E14" s="7">
        <f t="shared" ref="E14:E17" si="2">DAYS360(B14,C14)+1</f>
        <v>181</v>
      </c>
      <c r="F14" s="8">
        <f t="shared" ref="F14:F17" si="3">(D14*E14)/360</f>
        <v>581632.94166666665</v>
      </c>
      <c r="I14" s="59" t="s">
        <v>36</v>
      </c>
      <c r="J14" s="59"/>
      <c r="K14" s="59"/>
      <c r="L14" s="59"/>
    </row>
    <row r="15" spans="2:12" x14ac:dyDescent="0.25">
      <c r="B15" s="45">
        <v>41640</v>
      </c>
      <c r="C15" s="45">
        <v>42004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x14ac:dyDescent="0.25">
      <c r="B16" s="45">
        <v>42005</v>
      </c>
      <c r="C16" s="45">
        <v>42369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42370</v>
      </c>
      <c r="C17" s="45">
        <v>42582</v>
      </c>
      <c r="D17" s="7">
        <v>1156839</v>
      </c>
      <c r="E17" s="7">
        <f t="shared" si="2"/>
        <v>211</v>
      </c>
      <c r="F17" s="8">
        <f t="shared" si="3"/>
        <v>678036.19166666665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3579774.0166666666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41456</v>
      </c>
      <c r="C21" s="45">
        <v>41639</v>
      </c>
      <c r="D21" s="7">
        <v>1156839</v>
      </c>
      <c r="E21" s="7">
        <f t="shared" ref="E21:E24" si="4">DAYS360(B21,C21)+1</f>
        <v>181</v>
      </c>
      <c r="F21" s="7">
        <f t="shared" ref="F21:F24" si="5">(D21*E21*0.12)/360</f>
        <v>69795.952999999994</v>
      </c>
      <c r="G21" s="46"/>
    </row>
    <row r="22" spans="2:9" x14ac:dyDescent="0.25">
      <c r="B22" s="45">
        <v>41640</v>
      </c>
      <c r="C22" s="45">
        <v>42004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42005</v>
      </c>
      <c r="C23" s="45">
        <v>42369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42370</v>
      </c>
      <c r="C24" s="45">
        <v>42582</v>
      </c>
      <c r="D24" s="7">
        <v>1156839</v>
      </c>
      <c r="E24" s="7">
        <f t="shared" si="4"/>
        <v>211</v>
      </c>
      <c r="F24" s="7">
        <f t="shared" si="5"/>
        <v>81364.343000000008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429572.88199999998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2016</v>
      </c>
      <c r="F29" s="48">
        <v>7</v>
      </c>
      <c r="G29" s="53">
        <v>31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2013</v>
      </c>
      <c r="F30" s="50">
        <v>7</v>
      </c>
      <c r="G30" s="53">
        <v>1</v>
      </c>
      <c r="H30" s="56">
        <f>(E29-E30)*360+(F29-F30)*30+(G29-G30+1)</f>
        <v>1111</v>
      </c>
      <c r="I30" s="57">
        <f>H30/360</f>
        <v>3.0861111111111112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2.0861111111111112</v>
      </c>
      <c r="F34" s="26">
        <f>E34*20*E32</f>
        <v>1608863.1277777781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2765702.1277777781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37440922.851444453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4B04F-D31D-4ECE-A1DB-13EA6A68DFFD}">
  <dimension ref="B5:L56"/>
  <sheetViews>
    <sheetView workbookViewId="0">
      <selection activeCell="C23" sqref="C23"/>
    </sheetView>
  </sheetViews>
  <sheetFormatPr baseColWidth="10" defaultRowHeight="15" x14ac:dyDescent="0.25"/>
  <cols>
    <col min="1" max="5" width="11.42578125" style="43"/>
    <col min="6" max="6" width="15.85546875" style="43" bestFit="1" customWidth="1"/>
    <col min="7" max="16384" width="11.42578125" style="43"/>
  </cols>
  <sheetData>
    <row r="5" spans="2:12" x14ac:dyDescent="0.25">
      <c r="B5" s="2" t="s">
        <v>0</v>
      </c>
      <c r="C5" s="2"/>
      <c r="D5" s="2"/>
      <c r="E5" s="2"/>
      <c r="F5" s="2"/>
      <c r="G5" s="46"/>
      <c r="I5" s="59" t="s">
        <v>33</v>
      </c>
      <c r="J5" s="59"/>
      <c r="K5" s="59"/>
      <c r="L5" s="59"/>
    </row>
    <row r="6" spans="2:12" x14ac:dyDescent="0.25">
      <c r="B6" s="44" t="s">
        <v>1</v>
      </c>
      <c r="C6" s="44" t="s">
        <v>2</v>
      </c>
      <c r="D6" s="44" t="s">
        <v>3</v>
      </c>
      <c r="E6" s="44" t="s">
        <v>4</v>
      </c>
      <c r="F6" s="5" t="s">
        <v>7</v>
      </c>
      <c r="G6" s="46"/>
      <c r="I6" s="59"/>
      <c r="J6" s="59"/>
      <c r="K6" s="59"/>
      <c r="L6" s="59"/>
    </row>
    <row r="7" spans="2:12" x14ac:dyDescent="0.25">
      <c r="B7" s="45">
        <v>41487</v>
      </c>
      <c r="C7" s="45">
        <v>41639</v>
      </c>
      <c r="D7" s="7">
        <v>1156839</v>
      </c>
      <c r="E7" s="7">
        <f t="shared" ref="E7:E10" si="0">DAYS360(B7,C7)+1</f>
        <v>151</v>
      </c>
      <c r="F7" s="8">
        <f t="shared" ref="F7:F10" si="1">(D7*E7)/360</f>
        <v>485229.69166666665</v>
      </c>
      <c r="G7" s="46"/>
      <c r="I7" s="59"/>
      <c r="J7" s="59"/>
      <c r="K7" s="59"/>
      <c r="L7" s="59"/>
    </row>
    <row r="8" spans="2:12" x14ac:dyDescent="0.25">
      <c r="B8" s="45">
        <v>41640</v>
      </c>
      <c r="C8" s="45">
        <v>42004</v>
      </c>
      <c r="D8" s="7">
        <v>1156839</v>
      </c>
      <c r="E8" s="7">
        <f t="shared" si="0"/>
        <v>361</v>
      </c>
      <c r="F8" s="8">
        <f t="shared" si="1"/>
        <v>1160052.4416666667</v>
      </c>
      <c r="G8" s="46"/>
      <c r="I8" s="60"/>
      <c r="J8" s="60"/>
      <c r="K8" s="60"/>
      <c r="L8" s="60"/>
    </row>
    <row r="9" spans="2:12" x14ac:dyDescent="0.25">
      <c r="B9" s="45">
        <v>42005</v>
      </c>
      <c r="C9" s="45">
        <v>42369</v>
      </c>
      <c r="D9" s="7">
        <v>1156839</v>
      </c>
      <c r="E9" s="7">
        <f>DAYS360(B9,C9)+1</f>
        <v>361</v>
      </c>
      <c r="F9" s="8">
        <f>(D9*E9)/360</f>
        <v>1160052.4416666667</v>
      </c>
      <c r="G9" s="46"/>
      <c r="I9" s="59" t="s">
        <v>43</v>
      </c>
      <c r="J9" s="59"/>
      <c r="K9" s="59"/>
      <c r="L9" s="59"/>
    </row>
    <row r="10" spans="2:12" x14ac:dyDescent="0.25">
      <c r="B10" s="45">
        <v>42370</v>
      </c>
      <c r="C10" s="45">
        <v>42613</v>
      </c>
      <c r="D10" s="7">
        <v>1156839</v>
      </c>
      <c r="E10" s="7">
        <f>DAYS360(B10,C10)+1</f>
        <v>241</v>
      </c>
      <c r="F10" s="8">
        <f>(D10*E10)/360</f>
        <v>774439.44166666665</v>
      </c>
      <c r="G10" s="46"/>
      <c r="I10" s="59"/>
      <c r="J10" s="59"/>
      <c r="K10" s="59"/>
      <c r="L10" s="59"/>
    </row>
    <row r="11" spans="2:12" ht="15" customHeight="1" x14ac:dyDescent="0.25">
      <c r="B11" s="9" t="s">
        <v>6</v>
      </c>
      <c r="C11" s="9"/>
      <c r="D11" s="9"/>
      <c r="E11" s="9"/>
      <c r="F11" s="10">
        <f>SUM(F7:F9)</f>
        <v>2805334.5750000002</v>
      </c>
      <c r="I11" s="59"/>
      <c r="J11" s="59"/>
      <c r="K11" s="59"/>
      <c r="L11" s="59"/>
    </row>
    <row r="12" spans="2:12" x14ac:dyDescent="0.25">
      <c r="B12" s="46"/>
      <c r="I12" s="59"/>
      <c r="J12" s="59"/>
      <c r="K12" s="59"/>
      <c r="L12" s="59"/>
    </row>
    <row r="13" spans="2:12" x14ac:dyDescent="0.25">
      <c r="B13" s="44" t="s">
        <v>1</v>
      </c>
      <c r="C13" s="44" t="s">
        <v>2</v>
      </c>
      <c r="D13" s="44" t="s">
        <v>3</v>
      </c>
      <c r="E13" s="44" t="s">
        <v>4</v>
      </c>
      <c r="F13" s="5" t="s">
        <v>8</v>
      </c>
    </row>
    <row r="14" spans="2:12" x14ac:dyDescent="0.25">
      <c r="B14" s="45">
        <v>41487</v>
      </c>
      <c r="C14" s="45">
        <v>41639</v>
      </c>
      <c r="D14" s="7">
        <v>1156839</v>
      </c>
      <c r="E14" s="7">
        <f t="shared" ref="E14:E17" si="2">DAYS360(B14,C14)+1</f>
        <v>151</v>
      </c>
      <c r="F14" s="8">
        <f t="shared" ref="F14:F17" si="3">(D14*E14)/360</f>
        <v>485229.69166666665</v>
      </c>
      <c r="I14" s="59" t="s">
        <v>36</v>
      </c>
      <c r="J14" s="59"/>
      <c r="K14" s="59"/>
      <c r="L14" s="59"/>
    </row>
    <row r="15" spans="2:12" x14ac:dyDescent="0.25">
      <c r="B15" s="45">
        <v>41640</v>
      </c>
      <c r="C15" s="45">
        <v>42004</v>
      </c>
      <c r="D15" s="7">
        <v>1156839</v>
      </c>
      <c r="E15" s="7">
        <f t="shared" si="2"/>
        <v>361</v>
      </c>
      <c r="F15" s="8">
        <f t="shared" si="3"/>
        <v>1160052.4416666667</v>
      </c>
      <c r="G15" s="46"/>
      <c r="I15" s="59"/>
      <c r="J15" s="59"/>
      <c r="K15" s="59"/>
      <c r="L15" s="59"/>
    </row>
    <row r="16" spans="2:12" x14ac:dyDescent="0.25">
      <c r="B16" s="45">
        <v>42005</v>
      </c>
      <c r="C16" s="45">
        <v>42369</v>
      </c>
      <c r="D16" s="7">
        <v>1156839</v>
      </c>
      <c r="E16" s="7">
        <f t="shared" si="2"/>
        <v>361</v>
      </c>
      <c r="F16" s="8">
        <f t="shared" si="3"/>
        <v>1160052.4416666667</v>
      </c>
      <c r="G16" s="46"/>
      <c r="I16" s="59"/>
      <c r="J16" s="59"/>
      <c r="K16" s="59"/>
      <c r="L16" s="59"/>
    </row>
    <row r="17" spans="2:9" x14ac:dyDescent="0.25">
      <c r="B17" s="45">
        <v>42370</v>
      </c>
      <c r="C17" s="45">
        <v>42613</v>
      </c>
      <c r="D17" s="7">
        <v>1156839</v>
      </c>
      <c r="E17" s="7">
        <f t="shared" si="2"/>
        <v>241</v>
      </c>
      <c r="F17" s="8">
        <f t="shared" si="3"/>
        <v>774439.44166666665</v>
      </c>
      <c r="G17" s="46"/>
    </row>
    <row r="18" spans="2:9" x14ac:dyDescent="0.25">
      <c r="B18" s="9" t="s">
        <v>6</v>
      </c>
      <c r="C18" s="9"/>
      <c r="D18" s="9"/>
      <c r="E18" s="9"/>
      <c r="F18" s="10">
        <f>SUM(F14:F17)</f>
        <v>3579774.0166666666</v>
      </c>
      <c r="G18" s="46"/>
    </row>
    <row r="19" spans="2:9" x14ac:dyDescent="0.25">
      <c r="G19" s="46"/>
    </row>
    <row r="20" spans="2:9" x14ac:dyDescent="0.25">
      <c r="B20" s="44" t="s">
        <v>1</v>
      </c>
      <c r="C20" s="44" t="s">
        <v>2</v>
      </c>
      <c r="D20" s="44" t="s">
        <v>8</v>
      </c>
      <c r="E20" s="44" t="s">
        <v>4</v>
      </c>
      <c r="F20" s="5" t="s">
        <v>9</v>
      </c>
      <c r="G20" s="46"/>
    </row>
    <row r="21" spans="2:9" x14ac:dyDescent="0.25">
      <c r="B21" s="45">
        <v>41487</v>
      </c>
      <c r="C21" s="45">
        <v>41639</v>
      </c>
      <c r="D21" s="7">
        <v>1156839</v>
      </c>
      <c r="E21" s="7">
        <f t="shared" ref="E21:E24" si="4">DAYS360(B21,C21)+1</f>
        <v>151</v>
      </c>
      <c r="F21" s="7">
        <f t="shared" ref="F21:F24" si="5">(D21*E21*0.12)/360</f>
        <v>58227.563000000002</v>
      </c>
      <c r="G21" s="46"/>
    </row>
    <row r="22" spans="2:9" x14ac:dyDescent="0.25">
      <c r="B22" s="45">
        <v>41640</v>
      </c>
      <c r="C22" s="45">
        <v>42004</v>
      </c>
      <c r="D22" s="7">
        <v>1156839</v>
      </c>
      <c r="E22" s="7">
        <f t="shared" si="4"/>
        <v>361</v>
      </c>
      <c r="F22" s="7">
        <f t="shared" si="5"/>
        <v>139206.29300000001</v>
      </c>
      <c r="G22" s="46"/>
    </row>
    <row r="23" spans="2:9" x14ac:dyDescent="0.25">
      <c r="B23" s="45">
        <v>42005</v>
      </c>
      <c r="C23" s="45">
        <v>42369</v>
      </c>
      <c r="D23" s="7">
        <v>1156839</v>
      </c>
      <c r="E23" s="7">
        <f t="shared" si="4"/>
        <v>361</v>
      </c>
      <c r="F23" s="7">
        <f t="shared" si="5"/>
        <v>139206.29300000001</v>
      </c>
      <c r="G23" s="46"/>
    </row>
    <row r="24" spans="2:9" x14ac:dyDescent="0.25">
      <c r="B24" s="45">
        <v>42370</v>
      </c>
      <c r="C24" s="45">
        <v>42613</v>
      </c>
      <c r="D24" s="7">
        <v>1156839</v>
      </c>
      <c r="E24" s="7">
        <f t="shared" si="4"/>
        <v>241</v>
      </c>
      <c r="F24" s="7">
        <f t="shared" si="5"/>
        <v>92932.732999999993</v>
      </c>
      <c r="G24" s="46"/>
    </row>
    <row r="25" spans="2:9" x14ac:dyDescent="0.25">
      <c r="B25" s="61" t="s">
        <v>6</v>
      </c>
      <c r="C25" s="62"/>
      <c r="D25" s="62"/>
      <c r="E25" s="63"/>
      <c r="F25" s="10">
        <f>SUM(F21:F24)</f>
        <v>429572.88199999998</v>
      </c>
      <c r="G25" s="46"/>
    </row>
    <row r="26" spans="2:9" x14ac:dyDescent="0.25">
      <c r="G26" s="46"/>
    </row>
    <row r="27" spans="2:9" x14ac:dyDescent="0.25">
      <c r="B27" s="69" t="s">
        <v>13</v>
      </c>
      <c r="C27" s="70"/>
      <c r="D27" s="70"/>
      <c r="E27" s="70"/>
      <c r="F27" s="70"/>
      <c r="G27" s="70"/>
      <c r="H27" s="70"/>
      <c r="I27" s="71"/>
    </row>
    <row r="28" spans="2:9" x14ac:dyDescent="0.25">
      <c r="B28" s="66"/>
      <c r="C28" s="67"/>
      <c r="D28" s="68"/>
      <c r="E28" s="52" t="s">
        <v>14</v>
      </c>
      <c r="F28" s="52" t="s">
        <v>15</v>
      </c>
      <c r="G28" s="52" t="s">
        <v>16</v>
      </c>
      <c r="H28" s="64" t="s">
        <v>17</v>
      </c>
      <c r="I28" s="65"/>
    </row>
    <row r="29" spans="2:9" x14ac:dyDescent="0.25">
      <c r="B29" s="66" t="s">
        <v>18</v>
      </c>
      <c r="C29" s="67"/>
      <c r="D29" s="68"/>
      <c r="E29" s="48">
        <v>2016</v>
      </c>
      <c r="F29" s="48">
        <v>8</v>
      </c>
      <c r="G29" s="53">
        <v>31</v>
      </c>
      <c r="H29" s="54" t="s">
        <v>19</v>
      </c>
      <c r="I29" s="55" t="s">
        <v>20</v>
      </c>
    </row>
    <row r="30" spans="2:9" x14ac:dyDescent="0.25">
      <c r="B30" s="66" t="s">
        <v>21</v>
      </c>
      <c r="C30" s="67"/>
      <c r="D30" s="68"/>
      <c r="E30" s="50">
        <v>2013</v>
      </c>
      <c r="F30" s="50">
        <v>8</v>
      </c>
      <c r="G30" s="53">
        <v>1</v>
      </c>
      <c r="H30" s="56">
        <f>(E29-E30)*360+(F29-F30)*30+(G29-G30+1)</f>
        <v>1111</v>
      </c>
      <c r="I30" s="57">
        <f>H30/360</f>
        <v>3.0861111111111112</v>
      </c>
    </row>
    <row r="31" spans="2:9" x14ac:dyDescent="0.25">
      <c r="B31" s="66" t="s">
        <v>22</v>
      </c>
      <c r="C31" s="67"/>
      <c r="D31" s="68"/>
      <c r="E31" s="72">
        <v>1156839</v>
      </c>
      <c r="F31" s="73"/>
      <c r="G31" s="73"/>
      <c r="H31" s="73"/>
      <c r="I31" s="74"/>
    </row>
    <row r="32" spans="2:9" x14ac:dyDescent="0.25">
      <c r="B32" s="16" t="s">
        <v>23</v>
      </c>
      <c r="C32" s="16"/>
      <c r="D32" s="16"/>
      <c r="E32" s="26">
        <f>E31/30</f>
        <v>38561.300000000003</v>
      </c>
      <c r="F32" s="26"/>
      <c r="G32" s="26"/>
      <c r="H32" s="26"/>
      <c r="I32" s="26"/>
    </row>
    <row r="33" spans="2:9" x14ac:dyDescent="0.25">
      <c r="B33" s="16" t="s">
        <v>24</v>
      </c>
      <c r="C33" s="16"/>
      <c r="D33" s="16"/>
      <c r="E33" s="26">
        <f>E31</f>
        <v>1156839</v>
      </c>
      <c r="F33" s="26"/>
      <c r="G33" s="26"/>
      <c r="H33" s="26"/>
      <c r="I33" s="26"/>
    </row>
    <row r="34" spans="2:9" x14ac:dyDescent="0.25">
      <c r="B34" s="16" t="s">
        <v>25</v>
      </c>
      <c r="C34" s="16"/>
      <c r="D34" s="16"/>
      <c r="E34" s="51">
        <f>I30-1</f>
        <v>2.0861111111111112</v>
      </c>
      <c r="F34" s="26">
        <f>E34*20*E32</f>
        <v>1608863.1277777781</v>
      </c>
      <c r="G34" s="26"/>
      <c r="H34" s="26"/>
      <c r="I34" s="26"/>
    </row>
    <row r="35" spans="2:9" x14ac:dyDescent="0.25">
      <c r="B35" s="28" t="s">
        <v>26</v>
      </c>
      <c r="C35" s="28"/>
      <c r="D35" s="28"/>
      <c r="E35" s="49"/>
      <c r="F35" s="30">
        <f>E33+F34</f>
        <v>2765702.1277777781</v>
      </c>
      <c r="G35" s="30"/>
      <c r="H35" s="30"/>
      <c r="I35" s="30"/>
    </row>
    <row r="37" spans="2:9" x14ac:dyDescent="0.25">
      <c r="B37" s="11" t="s">
        <v>27</v>
      </c>
      <c r="C37" s="11"/>
      <c r="D37" s="11"/>
      <c r="E37" s="11"/>
      <c r="F37" s="11"/>
    </row>
    <row r="38" spans="2:9" x14ac:dyDescent="0.25">
      <c r="B38" s="35" t="s">
        <v>28</v>
      </c>
      <c r="C38" s="35"/>
      <c r="D38" s="35" t="s">
        <v>29</v>
      </c>
      <c r="E38" s="35"/>
      <c r="F38" s="47" t="s">
        <v>30</v>
      </c>
    </row>
    <row r="39" spans="2:9" x14ac:dyDescent="0.25">
      <c r="B39" s="37">
        <f>(1156839/30)</f>
        <v>38561.300000000003</v>
      </c>
      <c r="C39" s="37"/>
      <c r="D39" s="38">
        <v>720</v>
      </c>
      <c r="E39" s="38"/>
      <c r="F39" s="58">
        <f>B39*D39</f>
        <v>27764136.000000004</v>
      </c>
    </row>
    <row r="40" spans="2:9" x14ac:dyDescent="0.25">
      <c r="B40" s="46"/>
      <c r="C40" s="46"/>
      <c r="D40" s="46"/>
      <c r="E40" s="46"/>
      <c r="F40" s="46"/>
    </row>
    <row r="41" spans="2:9" x14ac:dyDescent="0.25">
      <c r="B41" s="40" t="s">
        <v>31</v>
      </c>
      <c r="C41" s="40"/>
      <c r="D41" s="40"/>
      <c r="E41" s="40"/>
      <c r="F41" s="41">
        <f>F11+F18+F25+F35+F39</f>
        <v>37344519.601444453</v>
      </c>
    </row>
    <row r="49" s="43" customFormat="1" x14ac:dyDescent="0.25"/>
    <row r="50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</sheetData>
  <mergeCells count="28">
    <mergeCell ref="B37:F37"/>
    <mergeCell ref="B38:C38"/>
    <mergeCell ref="D38:E38"/>
    <mergeCell ref="B39:C39"/>
    <mergeCell ref="D39:E39"/>
    <mergeCell ref="B41:E41"/>
    <mergeCell ref="B33:D33"/>
    <mergeCell ref="E33:I33"/>
    <mergeCell ref="B34:D34"/>
    <mergeCell ref="F34:I34"/>
    <mergeCell ref="B35:D35"/>
    <mergeCell ref="F35:I35"/>
    <mergeCell ref="H28:I28"/>
    <mergeCell ref="B29:D29"/>
    <mergeCell ref="B30:D30"/>
    <mergeCell ref="B31:D31"/>
    <mergeCell ref="E31:I31"/>
    <mergeCell ref="B32:D32"/>
    <mergeCell ref="E32:I32"/>
    <mergeCell ref="B5:F5"/>
    <mergeCell ref="B11:E11"/>
    <mergeCell ref="B18:E18"/>
    <mergeCell ref="B25:E25"/>
    <mergeCell ref="B27:I27"/>
    <mergeCell ref="I5:L7"/>
    <mergeCell ref="I9:L12"/>
    <mergeCell ref="I14:L16"/>
    <mergeCell ref="B28:D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LIQ. PRETENSIONES DEMANDA</vt:lpstr>
      <vt:lpstr>LIQ. FACTURACION (99400013645)</vt:lpstr>
      <vt:lpstr>LIQ. FACTURACION (99400014152)</vt:lpstr>
      <vt:lpstr>LIQ. FACTURACION (99400014460)</vt:lpstr>
      <vt:lpstr>LIQ. FACTURACION (99400016285)</vt:lpstr>
      <vt:lpstr>LIQ. FACTURACION (99400017478)</vt:lpstr>
      <vt:lpstr>LIQ. FACTURACION (99400018162)</vt:lpstr>
      <vt:lpstr>LIQ. FACTURACION (99400018415)</vt:lpstr>
      <vt:lpstr>LIQ. FACTURACION (99400018763)</vt:lpstr>
      <vt:lpstr>LIQ. FACTURACION (99400018956)</vt:lpstr>
      <vt:lpstr>LIQ. FACTURACION (99400023242)</vt:lpstr>
      <vt:lpstr>LIQ. FACTURACION (99400024184)</vt:lpstr>
      <vt:lpstr>LIQ. FACTURACION (99400025667)</vt:lpstr>
      <vt:lpstr>LIQ. FACTURACION (99400027647)</vt:lpstr>
      <vt:lpstr>LIQ. FACTURACION (99400028360)</vt:lpstr>
      <vt:lpstr>LIQ. FACTURACION (99400028740)</vt:lpstr>
      <vt:lpstr>LIQ. FACTURACION (99400029580)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Carolina Romero Ciodaro</dc:creator>
  <cp:lastModifiedBy>Giovanna Carolina Romero Ciodaro</cp:lastModifiedBy>
  <dcterms:created xsi:type="dcterms:W3CDTF">2023-10-14T16:33:41Z</dcterms:created>
  <dcterms:modified xsi:type="dcterms:W3CDTF">2023-10-14T17:51:10Z</dcterms:modified>
</cp:coreProperties>
</file>