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\Downloads\"/>
    </mc:Choice>
  </mc:AlternateContent>
  <xr:revisionPtr revIDLastSave="0" documentId="13_ncr:1_{BEC153B4-B2D9-46C5-8AC4-71331BEDA735}" xr6:coauthVersionLast="47" xr6:coauthVersionMax="47" xr10:uidLastSave="{00000000-0000-0000-0000-000000000000}"/>
  <bookViews>
    <workbookView xWindow="20370" yWindow="-120" windowWidth="20730" windowHeight="11040" xr2:uid="{69AAD36E-CAFA-43EB-832F-400E58192986}"/>
  </bookViews>
  <sheets>
    <sheet name="LIQ. PRETENSIONES DEMANDA" sheetId="1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2" l="1"/>
  <c r="E32" i="12"/>
  <c r="E31" i="12"/>
  <c r="E30" i="12"/>
  <c r="E29" i="12"/>
  <c r="E23" i="12"/>
  <c r="E22" i="12"/>
  <c r="E21" i="12"/>
  <c r="E20" i="12"/>
  <c r="E19" i="12"/>
  <c r="E43" i="12"/>
  <c r="E42" i="12"/>
  <c r="E41" i="12"/>
  <c r="E40" i="12"/>
  <c r="E39" i="12"/>
  <c r="B53" i="12"/>
  <c r="E72" i="12"/>
  <c r="F72" i="12" s="1"/>
  <c r="E71" i="12"/>
  <c r="F71" i="12" s="1"/>
  <c r="E69" i="12"/>
  <c r="F69" i="12" s="1"/>
  <c r="E68" i="12"/>
  <c r="F68" i="12" s="1"/>
  <c r="E67" i="12"/>
  <c r="F67" i="12" s="1"/>
  <c r="E70" i="12"/>
  <c r="F70" i="12" s="1"/>
  <c r="F73" i="12" l="1"/>
  <c r="E61" i="12"/>
  <c r="E60" i="12"/>
  <c r="H58" i="12"/>
  <c r="I58" i="12" s="1"/>
  <c r="E62" i="12" s="1"/>
  <c r="F62" i="12" s="1"/>
  <c r="F63" i="12" l="1"/>
  <c r="F32" i="12"/>
  <c r="D42" i="12" s="1"/>
  <c r="F42" i="12" s="1"/>
  <c r="F31" i="12"/>
  <c r="D41" i="12" s="1"/>
  <c r="F21" i="12"/>
  <c r="F22" i="12"/>
  <c r="F41" i="12" l="1"/>
  <c r="F12" i="12"/>
  <c r="F11" i="12"/>
  <c r="F10" i="12"/>
  <c r="F9" i="12"/>
  <c r="E8" i="12"/>
  <c r="F8" i="12" s="1"/>
  <c r="E48" i="12"/>
  <c r="F48" i="12" s="1"/>
  <c r="F53" i="12"/>
  <c r="E38" i="12"/>
  <c r="F33" i="12"/>
  <c r="D43" i="12" s="1"/>
  <c r="F30" i="12"/>
  <c r="D40" i="12" s="1"/>
  <c r="F29" i="12"/>
  <c r="D39" i="12" s="1"/>
  <c r="E28" i="12"/>
  <c r="F28" i="12" s="1"/>
  <c r="E24" i="12"/>
  <c r="F24" i="12" s="1"/>
  <c r="F23" i="12"/>
  <c r="F20" i="12"/>
  <c r="F19" i="12"/>
  <c r="F25" i="12" s="1"/>
  <c r="E18" i="12"/>
  <c r="F18" i="12" s="1"/>
  <c r="E14" i="12"/>
  <c r="F14" i="12" s="1"/>
  <c r="D38" i="12" l="1"/>
  <c r="F38" i="12" s="1"/>
  <c r="F39" i="12"/>
  <c r="F40" i="12"/>
  <c r="F43" i="12"/>
  <c r="F13" i="12"/>
  <c r="F15" i="12" s="1"/>
  <c r="F49" i="12"/>
  <c r="E44" i="12"/>
  <c r="E34" i="12"/>
  <c r="F34" i="12" s="1"/>
  <c r="F35" i="12" s="1"/>
  <c r="D44" i="12" l="1"/>
  <c r="F44" i="12" s="1"/>
  <c r="F45" i="12" s="1"/>
  <c r="F75" i="12" s="1"/>
</calcChain>
</file>

<file path=xl/sharedStrings.xml><?xml version="1.0" encoding="utf-8"?>
<sst xmlns="http://schemas.openxmlformats.org/spreadsheetml/2006/main" count="58" uniqueCount="33">
  <si>
    <t>LIQUIDACIÓN DE LAS PRETENSIONES DE LA DEMANDA</t>
  </si>
  <si>
    <t>DESDE</t>
  </si>
  <si>
    <t>HASTA</t>
  </si>
  <si>
    <t>SALARIO</t>
  </si>
  <si>
    <t>DÍAS</t>
  </si>
  <si>
    <t>SALARIOS</t>
  </si>
  <si>
    <t xml:space="preserve">*Nota: Se liquidan las prestaciones sociales sobre el salario indicado en la liquidación presentada junto con la demanda. </t>
  </si>
  <si>
    <t>TOTAL ADEUDADO</t>
  </si>
  <si>
    <t>PRIMAS</t>
  </si>
  <si>
    <t>CESANTÍAS</t>
  </si>
  <si>
    <t>INTERESES</t>
  </si>
  <si>
    <t>VACACIONES</t>
  </si>
  <si>
    <t>INDEMNIZACIÓN DEL ARTÍCULO 26 DE LA LEY 361 DE 1997. (180 DÍAS DE SALARIO)</t>
  </si>
  <si>
    <t>Salario diario</t>
  </si>
  <si>
    <t>x 180 DÍAS</t>
  </si>
  <si>
    <t>Total</t>
  </si>
  <si>
    <t>INDEMNIZACIÓN ARTÍCULO 64 DEL C.S.T.</t>
  </si>
  <si>
    <t>AÑO</t>
  </si>
  <si>
    <t>MES</t>
  </si>
  <si>
    <t>DÍA</t>
  </si>
  <si>
    <t>Tiempo Laborado en:</t>
  </si>
  <si>
    <t>Fecha de termiación:</t>
  </si>
  <si>
    <t>Días</t>
  </si>
  <si>
    <t>Años</t>
  </si>
  <si>
    <t>Fecha de Ingreso:</t>
  </si>
  <si>
    <t>Ingreso Mensual:</t>
  </si>
  <si>
    <t>Ingreso Diario:</t>
  </si>
  <si>
    <t>Indemnización primer año</t>
  </si>
  <si>
    <t>Indemnización años adicionales:</t>
  </si>
  <si>
    <t>Total Indemnizacón:</t>
  </si>
  <si>
    <t>SANCIÓN POR NO CONSIGNACIÓN DE CESANTÍAS</t>
  </si>
  <si>
    <t>SANCIÓN</t>
  </si>
  <si>
    <t>Total Liquidación: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</si>
</sst>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  <numFmt numFmtId="166" formatCode="_ &quot;$&quot;\ * #,##0_ ;_ &quot;$&quot;\ * \-#,##0_ ;_ &quot;$&quot;\ * &quot;-&quot;_ ;_ @_ "/>
    <numFmt numFmtId="167" formatCode="_ * #,##0_ ;_ * \-#,##0_ ;_ * &quot;-&quot;_ ;_ @_ "/>
    <numFmt numFmtId="168" formatCode="_ &quot;$&quot;\ * #,##0.00_ ;_ &quot;$&quot;\ * \-#,##0.00_ ;_ &quot;$&quot;\ * &quot;-&quot;??_ ;_ @_ "/>
    <numFmt numFmtId="169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1" xfId="0" applyFont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64" fontId="4" fillId="0" borderId="1" xfId="1" applyNumberFormat="1" applyFont="1" applyBorder="1"/>
    <xf numFmtId="164" fontId="4" fillId="0" borderId="1" xfId="1" applyNumberFormat="1" applyFont="1" applyFill="1" applyBorder="1"/>
    <xf numFmtId="164" fontId="3" fillId="3" borderId="1" xfId="1" applyNumberFormat="1" applyFont="1" applyFill="1" applyBorder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4" fontId="6" fillId="4" borderId="1" xfId="0" applyNumberFormat="1" applyFont="1" applyFill="1" applyBorder="1"/>
    <xf numFmtId="165" fontId="3" fillId="3" borderId="1" xfId="0" applyNumberFormat="1" applyFont="1" applyFill="1" applyBorder="1"/>
    <xf numFmtId="165" fontId="4" fillId="0" borderId="0" xfId="0" applyNumberFormat="1" applyFont="1"/>
    <xf numFmtId="164" fontId="4" fillId="0" borderId="1" xfId="0" applyNumberFormat="1" applyFont="1" applyBorder="1" applyAlignment="1">
      <alignment horizontal="center"/>
    </xf>
    <xf numFmtId="164" fontId="3" fillId="2" borderId="1" xfId="7" applyNumberFormat="1" applyFont="1" applyFill="1" applyBorder="1" applyAlignment="1">
      <alignment horizontal="center"/>
    </xf>
    <xf numFmtId="14" fontId="4" fillId="0" borderId="1" xfId="0" applyNumberFormat="1" applyFont="1" applyBorder="1"/>
    <xf numFmtId="164" fontId="4" fillId="0" borderId="1" xfId="7" applyNumberFormat="1" applyFont="1" applyBorder="1"/>
    <xf numFmtId="164" fontId="3" fillId="3" borderId="1" xfId="7" applyNumberFormat="1" applyFont="1" applyFill="1" applyBorder="1"/>
    <xf numFmtId="14" fontId="4" fillId="0" borderId="1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169" fontId="9" fillId="2" borderId="1" xfId="0" applyNumberFormat="1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9" fillId="0" borderId="1" xfId="0" applyFont="1" applyBorder="1"/>
    <xf numFmtId="164" fontId="3" fillId="0" borderId="1" xfId="1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5" fillId="3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8" fontId="8" fillId="0" borderId="1" xfId="0" applyNumberFormat="1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5" fontId="4" fillId="0" borderId="2" xfId="2" applyNumberFormat="1" applyFont="1" applyBorder="1" applyAlignment="1">
      <alignment horizontal="center"/>
    </xf>
    <xf numFmtId="165" fontId="4" fillId="0" borderId="5" xfId="2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5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8" fontId="9" fillId="3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8" fontId="9" fillId="0" borderId="1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</cellXfs>
  <cellStyles count="19">
    <cellStyle name="Millares" xfId="1" builtinId="3"/>
    <cellStyle name="Millares [0] 2" xfId="4" xr:uid="{3555D9B7-EA0C-4C21-A235-0CD6BE1EC253}"/>
    <cellStyle name="Millares 2" xfId="9" xr:uid="{52E748A6-508A-43EC-9983-10807D820023}"/>
    <cellStyle name="Millares 3" xfId="11" xr:uid="{489BD241-C3FF-4DFE-89AE-EA3930EC2C75}"/>
    <cellStyle name="Millares 4" xfId="7" xr:uid="{30B7C3BA-0FB0-470D-88BE-FBEF74427B88}"/>
    <cellStyle name="Millares 5" xfId="13" xr:uid="{79326964-5294-479E-B982-0A5948E6458E}"/>
    <cellStyle name="Millares 6" xfId="16" xr:uid="{ABFDC7D0-759F-45EB-9979-8CD3F87889E5}"/>
    <cellStyle name="Millares 7" xfId="17" xr:uid="{72D20068-0C5D-4F50-AC02-07E6A4FFC489}"/>
    <cellStyle name="Moneda" xfId="2" builtinId="4"/>
    <cellStyle name="Moneda [0] 2" xfId="6" xr:uid="{40580231-C906-4C03-A65D-3EA45064320D}"/>
    <cellStyle name="Moneda 2" xfId="5" xr:uid="{60B0EB24-56E2-4FB9-B187-077D7FCBAA83}"/>
    <cellStyle name="Moneda 3" xfId="10" xr:uid="{B553DF60-E9E3-43DE-950B-5D5A0815FFF2}"/>
    <cellStyle name="Moneda 4" xfId="12" xr:uid="{91876A93-028D-40C8-982D-CCA51D4D575D}"/>
    <cellStyle name="Moneda 5" xfId="8" xr:uid="{A7350134-E2AE-4379-A4D5-B823FC54C5D3}"/>
    <cellStyle name="Moneda 6" xfId="14" xr:uid="{BF3C704B-FB29-4786-98E8-8A8CE20070B2}"/>
    <cellStyle name="Moneda 7" xfId="15" xr:uid="{B8E0172D-6407-491A-BE97-75C736043314}"/>
    <cellStyle name="Moneda 8" xfId="18" xr:uid="{13FC20D7-8F78-4A7B-9489-8EA425E6F4E0}"/>
    <cellStyle name="Normal" xfId="0" builtinId="0"/>
    <cellStyle name="Normal 2" xfId="3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4</xdr:col>
      <xdr:colOff>1456611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00422F-526E-49AF-9888-D5D4C3987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5A30-EE9D-436B-B5B0-179805CA5561}">
  <dimension ref="B5:P75"/>
  <sheetViews>
    <sheetView tabSelected="1" topLeftCell="A51" zoomScaleNormal="100" workbookViewId="0">
      <selection activeCell="K55" sqref="K55"/>
    </sheetView>
  </sheetViews>
  <sheetFormatPr baseColWidth="10" defaultColWidth="11.42578125" defaultRowHeight="15" x14ac:dyDescent="0.25"/>
  <cols>
    <col min="2" max="2" width="16.42578125" style="6" customWidth="1"/>
    <col min="3" max="4" width="11.42578125" style="6"/>
    <col min="5" max="5" width="22.7109375" style="6" bestFit="1" customWidth="1"/>
    <col min="6" max="6" width="18.85546875" style="6" customWidth="1"/>
    <col min="7" max="7" width="11.42578125" style="6"/>
  </cols>
  <sheetData>
    <row r="5" spans="2:11" s="6" customFormat="1" ht="15" customHeight="1" x14ac:dyDescent="0.2">
      <c r="B5" s="31" t="s">
        <v>0</v>
      </c>
      <c r="C5" s="31"/>
      <c r="D5" s="31"/>
      <c r="E5" s="31"/>
      <c r="F5" s="31"/>
    </row>
    <row r="7" spans="2:11" ht="15" customHeight="1" x14ac:dyDescent="0.25">
      <c r="B7" s="1" t="s">
        <v>1</v>
      </c>
      <c r="C7" s="1" t="s">
        <v>2</v>
      </c>
      <c r="D7" s="1" t="s">
        <v>3</v>
      </c>
      <c r="E7" s="1" t="s">
        <v>4</v>
      </c>
      <c r="F7" s="12" t="s">
        <v>5</v>
      </c>
      <c r="H7" s="45" t="s">
        <v>6</v>
      </c>
      <c r="I7" s="45"/>
      <c r="J7" s="45"/>
      <c r="K7" s="45"/>
    </row>
    <row r="8" spans="2:11" x14ac:dyDescent="0.25">
      <c r="B8" s="16">
        <v>40186</v>
      </c>
      <c r="C8" s="16">
        <v>40543</v>
      </c>
      <c r="D8" s="14">
        <v>1297836</v>
      </c>
      <c r="E8" s="3">
        <f t="shared" ref="E8" si="0">DAYS360(B8,C8)+1</f>
        <v>354</v>
      </c>
      <c r="F8" s="4">
        <f t="shared" ref="F8:F12" si="1">(D8/30)*E8</f>
        <v>15314464.799999999</v>
      </c>
      <c r="H8" s="45"/>
      <c r="I8" s="45"/>
      <c r="J8" s="45"/>
      <c r="K8" s="45"/>
    </row>
    <row r="9" spans="2:11" x14ac:dyDescent="0.25">
      <c r="B9" s="16">
        <v>40544</v>
      </c>
      <c r="C9" s="16">
        <v>40908</v>
      </c>
      <c r="D9" s="14">
        <v>1340324</v>
      </c>
      <c r="E9" s="3">
        <v>360</v>
      </c>
      <c r="F9" s="4">
        <f t="shared" si="1"/>
        <v>16083888</v>
      </c>
      <c r="H9" s="45"/>
      <c r="I9" s="45"/>
      <c r="J9" s="45"/>
      <c r="K9" s="45"/>
    </row>
    <row r="10" spans="2:11" x14ac:dyDescent="0.25">
      <c r="B10" s="16">
        <v>40909</v>
      </c>
      <c r="C10" s="16">
        <v>41274</v>
      </c>
      <c r="D10" s="14">
        <v>1392833</v>
      </c>
      <c r="E10" s="3">
        <v>360</v>
      </c>
      <c r="F10" s="4">
        <f t="shared" si="1"/>
        <v>16713996.000000002</v>
      </c>
      <c r="H10" s="45"/>
      <c r="I10" s="45"/>
      <c r="J10" s="45"/>
      <c r="K10" s="45"/>
    </row>
    <row r="11" spans="2:11" x14ac:dyDescent="0.25">
      <c r="B11" s="16">
        <v>41275</v>
      </c>
      <c r="C11" s="16">
        <v>41639</v>
      </c>
      <c r="D11" s="14">
        <v>1427668</v>
      </c>
      <c r="E11" s="3">
        <v>360</v>
      </c>
      <c r="F11" s="4">
        <f t="shared" si="1"/>
        <v>17132016</v>
      </c>
    </row>
    <row r="12" spans="2:11" ht="15" customHeight="1" x14ac:dyDescent="0.25">
      <c r="B12" s="16">
        <v>41640</v>
      </c>
      <c r="C12" s="16">
        <v>42004</v>
      </c>
      <c r="D12" s="14">
        <v>1455912</v>
      </c>
      <c r="E12" s="3">
        <v>360</v>
      </c>
      <c r="F12" s="4">
        <f t="shared" si="1"/>
        <v>17470944</v>
      </c>
    </row>
    <row r="13" spans="2:11" x14ac:dyDescent="0.25">
      <c r="B13" s="16">
        <v>42005</v>
      </c>
      <c r="C13" s="16">
        <v>42369</v>
      </c>
      <c r="D13" s="14">
        <v>1524600</v>
      </c>
      <c r="E13" s="3">
        <v>360</v>
      </c>
      <c r="F13" s="4">
        <f>(D13/30)*E13</f>
        <v>18295200</v>
      </c>
    </row>
    <row r="14" spans="2:11" x14ac:dyDescent="0.25">
      <c r="B14" s="16">
        <v>42370</v>
      </c>
      <c r="C14" s="16">
        <v>42601</v>
      </c>
      <c r="D14" s="14">
        <v>1600000</v>
      </c>
      <c r="E14" s="3">
        <f>DAYS360(B14,C14)+1</f>
        <v>229</v>
      </c>
      <c r="F14" s="4">
        <f>(D14/30)*E14</f>
        <v>12213333.333333334</v>
      </c>
    </row>
    <row r="15" spans="2:11" x14ac:dyDescent="0.25">
      <c r="B15" s="32" t="s">
        <v>7</v>
      </c>
      <c r="C15" s="32"/>
      <c r="D15" s="32"/>
      <c r="E15" s="32"/>
      <c r="F15" s="15">
        <f>SUM(F8:F14)</f>
        <v>113223842.13333333</v>
      </c>
    </row>
    <row r="17" spans="2:16" s="6" customFormat="1" ht="12" customHeight="1" x14ac:dyDescent="0.25">
      <c r="B17" s="1" t="s">
        <v>1</v>
      </c>
      <c r="C17" s="1" t="s">
        <v>2</v>
      </c>
      <c r="D17" s="1" t="s">
        <v>3</v>
      </c>
      <c r="E17" s="1" t="s">
        <v>4</v>
      </c>
      <c r="F17" s="2" t="s">
        <v>8</v>
      </c>
      <c r="H17"/>
      <c r="I17"/>
      <c r="J17"/>
      <c r="K17"/>
      <c r="M17"/>
      <c r="N17"/>
      <c r="O17"/>
      <c r="P17"/>
    </row>
    <row r="18" spans="2:16" s="6" customFormat="1" ht="12" customHeight="1" x14ac:dyDescent="0.25">
      <c r="B18" s="16">
        <v>40186</v>
      </c>
      <c r="C18" s="16">
        <v>40543</v>
      </c>
      <c r="D18" s="14">
        <v>1297836</v>
      </c>
      <c r="E18" s="3">
        <f>DAYS360(B18,C18)+1</f>
        <v>354</v>
      </c>
      <c r="F18" s="4">
        <f>(D18*E18)/360</f>
        <v>1276205.3999999999</v>
      </c>
      <c r="H18"/>
      <c r="I18"/>
      <c r="J18"/>
      <c r="K18"/>
      <c r="M18"/>
      <c r="N18"/>
      <c r="O18"/>
      <c r="P18"/>
    </row>
    <row r="19" spans="2:16" s="6" customFormat="1" ht="12" customHeight="1" x14ac:dyDescent="0.25">
      <c r="B19" s="16">
        <v>40544</v>
      </c>
      <c r="C19" s="16">
        <v>40908</v>
      </c>
      <c r="D19" s="14">
        <v>1340324</v>
      </c>
      <c r="E19" s="3">
        <f t="shared" ref="E19:E23" si="2">DAYS360(B19,C19)</f>
        <v>360</v>
      </c>
      <c r="F19" s="4">
        <f>(D19*E19)/360</f>
        <v>1340324</v>
      </c>
      <c r="H19"/>
      <c r="I19"/>
      <c r="J19"/>
      <c r="K19"/>
      <c r="M19"/>
      <c r="N19"/>
      <c r="O19"/>
      <c r="P19"/>
    </row>
    <row r="20" spans="2:16" s="6" customFormat="1" ht="12" customHeight="1" x14ac:dyDescent="0.25">
      <c r="B20" s="16">
        <v>40909</v>
      </c>
      <c r="C20" s="16">
        <v>41274</v>
      </c>
      <c r="D20" s="14">
        <v>1392833</v>
      </c>
      <c r="E20" s="3">
        <f t="shared" si="2"/>
        <v>360</v>
      </c>
      <c r="F20" s="4">
        <f>(D20*E20)/360</f>
        <v>1392833</v>
      </c>
      <c r="M20"/>
      <c r="N20"/>
      <c r="O20"/>
      <c r="P20"/>
    </row>
    <row r="21" spans="2:16" s="6" customFormat="1" ht="12" customHeight="1" x14ac:dyDescent="0.25">
      <c r="B21" s="16">
        <v>41275</v>
      </c>
      <c r="C21" s="16">
        <v>41639</v>
      </c>
      <c r="D21" s="14">
        <v>1427668</v>
      </c>
      <c r="E21" s="3">
        <f t="shared" si="2"/>
        <v>360</v>
      </c>
      <c r="F21" s="4">
        <f t="shared" ref="F21:F22" si="3">(D21*E21)/360</f>
        <v>1427668</v>
      </c>
      <c r="M21"/>
      <c r="N21"/>
      <c r="O21"/>
      <c r="P21"/>
    </row>
    <row r="22" spans="2:16" s="6" customFormat="1" ht="12" customHeight="1" x14ac:dyDescent="0.25">
      <c r="B22" s="16">
        <v>41640</v>
      </c>
      <c r="C22" s="16">
        <v>42004</v>
      </c>
      <c r="D22" s="14">
        <v>1455912</v>
      </c>
      <c r="E22" s="3">
        <f t="shared" si="2"/>
        <v>360</v>
      </c>
      <c r="F22" s="4">
        <f t="shared" si="3"/>
        <v>1455912</v>
      </c>
      <c r="M22"/>
      <c r="N22"/>
      <c r="O22"/>
      <c r="P22"/>
    </row>
    <row r="23" spans="2:16" s="6" customFormat="1" ht="12" customHeight="1" x14ac:dyDescent="0.2">
      <c r="B23" s="16">
        <v>42005</v>
      </c>
      <c r="C23" s="16">
        <v>42369</v>
      </c>
      <c r="D23" s="14">
        <v>1524600</v>
      </c>
      <c r="E23" s="3">
        <f t="shared" si="2"/>
        <v>360</v>
      </c>
      <c r="F23" s="4">
        <f>(D23*E23)/360</f>
        <v>1524600</v>
      </c>
    </row>
    <row r="24" spans="2:16" s="6" customFormat="1" ht="12" customHeight="1" x14ac:dyDescent="0.2">
      <c r="B24" s="16">
        <v>42370</v>
      </c>
      <c r="C24" s="16">
        <v>42601</v>
      </c>
      <c r="D24" s="14">
        <v>1600000</v>
      </c>
      <c r="E24" s="3">
        <f>DAYS360(B24,C24)+1</f>
        <v>229</v>
      </c>
      <c r="F24" s="4">
        <f>(D24*E24)/360</f>
        <v>1017777.7777777778</v>
      </c>
    </row>
    <row r="25" spans="2:16" s="6" customFormat="1" ht="12" customHeight="1" x14ac:dyDescent="0.2">
      <c r="B25" s="32" t="s">
        <v>7</v>
      </c>
      <c r="C25" s="32"/>
      <c r="D25" s="32"/>
      <c r="E25" s="32"/>
      <c r="F25" s="5">
        <f>SUM(F18:F24)</f>
        <v>9435320.1777777784</v>
      </c>
    </row>
    <row r="27" spans="2:16" s="6" customFormat="1" ht="12" x14ac:dyDescent="0.2">
      <c r="B27" s="1" t="s">
        <v>1</v>
      </c>
      <c r="C27" s="1" t="s">
        <v>2</v>
      </c>
      <c r="D27" s="1" t="s">
        <v>3</v>
      </c>
      <c r="E27" s="1" t="s">
        <v>4</v>
      </c>
      <c r="F27" s="2" t="s">
        <v>9</v>
      </c>
    </row>
    <row r="28" spans="2:16" s="6" customFormat="1" ht="12" x14ac:dyDescent="0.2">
      <c r="B28" s="16">
        <v>40186</v>
      </c>
      <c r="C28" s="16">
        <v>40543</v>
      </c>
      <c r="D28" s="14">
        <v>1297836</v>
      </c>
      <c r="E28" s="3">
        <f>DAYS360(B28,C28)+1</f>
        <v>354</v>
      </c>
      <c r="F28" s="4">
        <f>(D28*E28)/360</f>
        <v>1276205.3999999999</v>
      </c>
    </row>
    <row r="29" spans="2:16" s="6" customFormat="1" ht="12" x14ac:dyDescent="0.2">
      <c r="B29" s="16">
        <v>40544</v>
      </c>
      <c r="C29" s="16">
        <v>40908</v>
      </c>
      <c r="D29" s="14">
        <v>1340324</v>
      </c>
      <c r="E29" s="3">
        <f t="shared" ref="E29:E33" si="4">DAYS360(B29,C29)</f>
        <v>360</v>
      </c>
      <c r="F29" s="4">
        <f>(D29*E29)/360</f>
        <v>1340324</v>
      </c>
    </row>
    <row r="30" spans="2:16" s="6" customFormat="1" ht="12" x14ac:dyDescent="0.2">
      <c r="B30" s="16">
        <v>40909</v>
      </c>
      <c r="C30" s="16">
        <v>41274</v>
      </c>
      <c r="D30" s="14">
        <v>1392833</v>
      </c>
      <c r="E30" s="3">
        <f t="shared" si="4"/>
        <v>360</v>
      </c>
      <c r="F30" s="4">
        <f>(D30*E30)/360</f>
        <v>1392833</v>
      </c>
    </row>
    <row r="31" spans="2:16" s="6" customFormat="1" ht="12" x14ac:dyDescent="0.2">
      <c r="B31" s="16">
        <v>41275</v>
      </c>
      <c r="C31" s="16">
        <v>41639</v>
      </c>
      <c r="D31" s="14">
        <v>1427668</v>
      </c>
      <c r="E31" s="3">
        <f t="shared" si="4"/>
        <v>360</v>
      </c>
      <c r="F31" s="4">
        <f t="shared" ref="F31:F32" si="5">(D31*E31)/360</f>
        <v>1427668</v>
      </c>
    </row>
    <row r="32" spans="2:16" s="6" customFormat="1" ht="12" x14ac:dyDescent="0.2">
      <c r="B32" s="16">
        <v>41640</v>
      </c>
      <c r="C32" s="16">
        <v>42004</v>
      </c>
      <c r="D32" s="14">
        <v>1455912</v>
      </c>
      <c r="E32" s="3">
        <f t="shared" si="4"/>
        <v>360</v>
      </c>
      <c r="F32" s="4">
        <f t="shared" si="5"/>
        <v>1455912</v>
      </c>
    </row>
    <row r="33" spans="2:6" s="6" customFormat="1" ht="12" x14ac:dyDescent="0.2">
      <c r="B33" s="16">
        <v>42005</v>
      </c>
      <c r="C33" s="16">
        <v>42369</v>
      </c>
      <c r="D33" s="14">
        <v>1524600</v>
      </c>
      <c r="E33" s="3">
        <f t="shared" si="4"/>
        <v>360</v>
      </c>
      <c r="F33" s="4">
        <f>(D33*E33)/360</f>
        <v>1524600</v>
      </c>
    </row>
    <row r="34" spans="2:6" s="6" customFormat="1" ht="12" x14ac:dyDescent="0.2">
      <c r="B34" s="16">
        <v>42370</v>
      </c>
      <c r="C34" s="16">
        <v>42601</v>
      </c>
      <c r="D34" s="14">
        <v>1600000</v>
      </c>
      <c r="E34" s="3">
        <f>DAYS360(B34,C34)+1</f>
        <v>229</v>
      </c>
      <c r="F34" s="4">
        <f>(D34*E34)/360</f>
        <v>1017777.7777777778</v>
      </c>
    </row>
    <row r="35" spans="2:6" s="6" customFormat="1" ht="12" x14ac:dyDescent="0.2">
      <c r="B35" s="32" t="s">
        <v>7</v>
      </c>
      <c r="C35" s="32"/>
      <c r="D35" s="32"/>
      <c r="E35" s="32"/>
      <c r="F35" s="5">
        <f>SUM(F28:F34)</f>
        <v>9435320.1777777784</v>
      </c>
    </row>
    <row r="37" spans="2:6" s="6" customFormat="1" ht="12" x14ac:dyDescent="0.2">
      <c r="B37" s="1" t="s">
        <v>1</v>
      </c>
      <c r="C37" s="1" t="s">
        <v>2</v>
      </c>
      <c r="D37" s="1" t="s">
        <v>9</v>
      </c>
      <c r="E37" s="1" t="s">
        <v>4</v>
      </c>
      <c r="F37" s="2" t="s">
        <v>10</v>
      </c>
    </row>
    <row r="38" spans="2:6" s="6" customFormat="1" ht="12" x14ac:dyDescent="0.2">
      <c r="B38" s="16">
        <v>40186</v>
      </c>
      <c r="C38" s="16">
        <v>40543</v>
      </c>
      <c r="D38" s="11">
        <f t="shared" ref="D38:D44" si="6">F28</f>
        <v>1276205.3999999999</v>
      </c>
      <c r="E38" s="3">
        <f>DAYS360(B38,C38)+1</f>
        <v>354</v>
      </c>
      <c r="F38" s="3">
        <f>(D38*E38*0.12)/360</f>
        <v>150592.2372</v>
      </c>
    </row>
    <row r="39" spans="2:6" s="6" customFormat="1" ht="12" x14ac:dyDescent="0.2">
      <c r="B39" s="16">
        <v>40544</v>
      </c>
      <c r="C39" s="16">
        <v>40908</v>
      </c>
      <c r="D39" s="11">
        <f t="shared" si="6"/>
        <v>1340324</v>
      </c>
      <c r="E39" s="3">
        <f>DAYS360(B39,C39)</f>
        <v>360</v>
      </c>
      <c r="F39" s="3">
        <f>(D39*E39*0.12)/360</f>
        <v>160838.88</v>
      </c>
    </row>
    <row r="40" spans="2:6" s="6" customFormat="1" ht="12" x14ac:dyDescent="0.2">
      <c r="B40" s="16">
        <v>40909</v>
      </c>
      <c r="C40" s="16">
        <v>41274</v>
      </c>
      <c r="D40" s="11">
        <f t="shared" si="6"/>
        <v>1392833</v>
      </c>
      <c r="E40" s="3">
        <f t="shared" ref="E40:E43" si="7">DAYS360(B40,C40)</f>
        <v>360</v>
      </c>
      <c r="F40" s="3">
        <f>(D40*E40*0.12)/360</f>
        <v>167139.96</v>
      </c>
    </row>
    <row r="41" spans="2:6" s="6" customFormat="1" ht="12" x14ac:dyDescent="0.2">
      <c r="B41" s="16">
        <v>41275</v>
      </c>
      <c r="C41" s="16">
        <v>41639</v>
      </c>
      <c r="D41" s="11">
        <f t="shared" si="6"/>
        <v>1427668</v>
      </c>
      <c r="E41" s="3">
        <f t="shared" si="7"/>
        <v>360</v>
      </c>
      <c r="F41" s="3">
        <f t="shared" ref="F41:F42" si="8">(D41*E41*0.12)/360</f>
        <v>171320.15999999997</v>
      </c>
    </row>
    <row r="42" spans="2:6" s="6" customFormat="1" ht="12" x14ac:dyDescent="0.2">
      <c r="B42" s="16">
        <v>41640</v>
      </c>
      <c r="C42" s="16">
        <v>42004</v>
      </c>
      <c r="D42" s="11">
        <f t="shared" si="6"/>
        <v>1455912</v>
      </c>
      <c r="E42" s="3">
        <f t="shared" si="7"/>
        <v>360</v>
      </c>
      <c r="F42" s="3">
        <f t="shared" si="8"/>
        <v>174709.44</v>
      </c>
    </row>
    <row r="43" spans="2:6" s="6" customFormat="1" ht="12" x14ac:dyDescent="0.2">
      <c r="B43" s="16">
        <v>42005</v>
      </c>
      <c r="C43" s="16">
        <v>42369</v>
      </c>
      <c r="D43" s="11">
        <f t="shared" si="6"/>
        <v>1524600</v>
      </c>
      <c r="E43" s="3">
        <f t="shared" si="7"/>
        <v>360</v>
      </c>
      <c r="F43" s="3">
        <f>(D43*E43*0.12)/360</f>
        <v>182952</v>
      </c>
    </row>
    <row r="44" spans="2:6" s="6" customFormat="1" ht="12" x14ac:dyDescent="0.2">
      <c r="B44" s="16">
        <v>42370</v>
      </c>
      <c r="C44" s="16">
        <v>42601</v>
      </c>
      <c r="D44" s="3">
        <f t="shared" si="6"/>
        <v>1017777.7777777778</v>
      </c>
      <c r="E44" s="3">
        <f>DAYS360(B44,C44)+1</f>
        <v>229</v>
      </c>
      <c r="F44" s="3">
        <f>(D44*E44*0.12)/360</f>
        <v>77690.370370370365</v>
      </c>
    </row>
    <row r="45" spans="2:6" x14ac:dyDescent="0.25">
      <c r="B45" s="32" t="s">
        <v>7</v>
      </c>
      <c r="C45" s="32"/>
      <c r="D45" s="32"/>
      <c r="E45" s="32"/>
      <c r="F45" s="5">
        <f>SUM(F38:F44)</f>
        <v>1085243.0475703701</v>
      </c>
    </row>
    <row r="47" spans="2:6" x14ac:dyDescent="0.25">
      <c r="B47" s="1" t="s">
        <v>1</v>
      </c>
      <c r="C47" s="1" t="s">
        <v>2</v>
      </c>
      <c r="D47" s="1" t="s">
        <v>3</v>
      </c>
      <c r="E47" s="1" t="s">
        <v>4</v>
      </c>
      <c r="F47" s="2" t="s">
        <v>11</v>
      </c>
    </row>
    <row r="48" spans="2:6" x14ac:dyDescent="0.25">
      <c r="B48" s="16">
        <v>40186</v>
      </c>
      <c r="C48" s="16">
        <v>42601</v>
      </c>
      <c r="D48" s="14">
        <v>1160000</v>
      </c>
      <c r="E48" s="3">
        <f>DAYS360(B48,C48)+1</f>
        <v>2382</v>
      </c>
      <c r="F48" s="3">
        <f>(D48*E48)/720</f>
        <v>3837666.6666666665</v>
      </c>
    </row>
    <row r="49" spans="2:11" x14ac:dyDescent="0.25">
      <c r="B49" s="32" t="s">
        <v>7</v>
      </c>
      <c r="C49" s="32"/>
      <c r="D49" s="32"/>
      <c r="E49" s="32"/>
      <c r="F49" s="5">
        <f>SUM(F48:F48)</f>
        <v>3837666.6666666665</v>
      </c>
    </row>
    <row r="51" spans="2:11" x14ac:dyDescent="0.25">
      <c r="B51" s="35" t="s">
        <v>12</v>
      </c>
      <c r="C51" s="36"/>
      <c r="D51" s="36"/>
      <c r="E51" s="36"/>
      <c r="F51" s="37"/>
    </row>
    <row r="52" spans="2:11" x14ac:dyDescent="0.25">
      <c r="B52" s="38" t="s">
        <v>13</v>
      </c>
      <c r="C52" s="39"/>
      <c r="D52" s="38" t="s">
        <v>14</v>
      </c>
      <c r="E52" s="39"/>
      <c r="F52" s="7" t="s">
        <v>15</v>
      </c>
    </row>
    <row r="53" spans="2:11" x14ac:dyDescent="0.25">
      <c r="B53" s="40">
        <f>(1600000/30)</f>
        <v>53333.333333333336</v>
      </c>
      <c r="C53" s="41"/>
      <c r="D53" s="42">
        <v>180</v>
      </c>
      <c r="E53" s="43"/>
      <c r="F53" s="9">
        <f>B53*D53</f>
        <v>9600000</v>
      </c>
      <c r="G53" s="10"/>
    </row>
    <row r="55" spans="2:11" x14ac:dyDescent="0.25">
      <c r="B55" s="44" t="s">
        <v>16</v>
      </c>
      <c r="C55" s="44"/>
      <c r="D55" s="44"/>
      <c r="E55" s="44"/>
      <c r="F55" s="44"/>
      <c r="G55" s="44"/>
      <c r="H55" s="44"/>
      <c r="I55" s="44"/>
      <c r="K55" s="3"/>
    </row>
    <row r="56" spans="2:11" x14ac:dyDescent="0.25">
      <c r="B56" s="50"/>
      <c r="C56" s="50"/>
      <c r="D56" s="50"/>
      <c r="E56" s="17" t="s">
        <v>17</v>
      </c>
      <c r="F56" s="17" t="s">
        <v>18</v>
      </c>
      <c r="G56" s="17" t="s">
        <v>19</v>
      </c>
      <c r="H56" s="51" t="s">
        <v>20</v>
      </c>
      <c r="I56" s="51"/>
    </row>
    <row r="57" spans="2:11" x14ac:dyDescent="0.25">
      <c r="B57" s="48" t="s">
        <v>21</v>
      </c>
      <c r="C57" s="48"/>
      <c r="D57" s="48"/>
      <c r="E57" s="18">
        <v>2016</v>
      </c>
      <c r="F57" s="18">
        <v>8</v>
      </c>
      <c r="G57" s="19">
        <v>19</v>
      </c>
      <c r="H57" s="20" t="s">
        <v>22</v>
      </c>
      <c r="I57" s="21" t="s">
        <v>23</v>
      </c>
    </row>
    <row r="58" spans="2:11" x14ac:dyDescent="0.25">
      <c r="B58" s="48" t="s">
        <v>24</v>
      </c>
      <c r="C58" s="48"/>
      <c r="D58" s="48"/>
      <c r="E58" s="22">
        <v>2010</v>
      </c>
      <c r="F58" s="22">
        <v>1</v>
      </c>
      <c r="G58" s="23">
        <v>8</v>
      </c>
      <c r="H58" s="24">
        <f>(E57-E58)*360+(F57-F58)*30+(G57-G58+1)</f>
        <v>2382</v>
      </c>
      <c r="I58" s="25">
        <f>H58/360</f>
        <v>6.6166666666666663</v>
      </c>
    </row>
    <row r="59" spans="2:11" x14ac:dyDescent="0.25">
      <c r="B59" s="48" t="s">
        <v>25</v>
      </c>
      <c r="C59" s="48"/>
      <c r="D59" s="48"/>
      <c r="E59" s="33">
        <v>1600000</v>
      </c>
      <c r="F59" s="33"/>
      <c r="G59" s="33"/>
      <c r="H59" s="33"/>
      <c r="I59" s="33"/>
    </row>
    <row r="60" spans="2:11" x14ac:dyDescent="0.25">
      <c r="B60" s="48" t="s">
        <v>26</v>
      </c>
      <c r="C60" s="48"/>
      <c r="D60" s="48"/>
      <c r="E60" s="49">
        <f>E59/30</f>
        <v>53333.333333333336</v>
      </c>
      <c r="F60" s="49"/>
      <c r="G60" s="49"/>
      <c r="H60" s="49"/>
      <c r="I60" s="49"/>
    </row>
    <row r="61" spans="2:11" x14ac:dyDescent="0.25">
      <c r="B61" s="48" t="s">
        <v>27</v>
      </c>
      <c r="C61" s="48"/>
      <c r="D61" s="48"/>
      <c r="E61" s="49">
        <f>E59</f>
        <v>1600000</v>
      </c>
      <c r="F61" s="49"/>
      <c r="G61" s="49"/>
      <c r="H61" s="49"/>
      <c r="I61" s="49"/>
    </row>
    <row r="62" spans="2:11" x14ac:dyDescent="0.25">
      <c r="B62" s="48" t="s">
        <v>28</v>
      </c>
      <c r="C62" s="48"/>
      <c r="D62" s="48"/>
      <c r="E62" s="26">
        <f>I58-1</f>
        <v>5.6166666666666663</v>
      </c>
      <c r="F62" s="49">
        <f>E62*20*E60</f>
        <v>5991111.111111111</v>
      </c>
      <c r="G62" s="49"/>
      <c r="H62" s="49"/>
      <c r="I62" s="49"/>
    </row>
    <row r="63" spans="2:11" x14ac:dyDescent="0.25">
      <c r="B63" s="46" t="s">
        <v>29</v>
      </c>
      <c r="C63" s="46"/>
      <c r="D63" s="46"/>
      <c r="E63" s="27"/>
      <c r="F63" s="47">
        <f>E61+F62</f>
        <v>7591111.111111111</v>
      </c>
      <c r="G63" s="47"/>
      <c r="H63" s="47"/>
      <c r="I63" s="47"/>
    </row>
    <row r="65" spans="2:6" x14ac:dyDescent="0.25">
      <c r="B65" s="44" t="s">
        <v>30</v>
      </c>
      <c r="C65" s="44"/>
      <c r="D65" s="44"/>
      <c r="E65" s="44"/>
      <c r="F65" s="44"/>
    </row>
    <row r="66" spans="2:6" x14ac:dyDescent="0.25">
      <c r="B66" s="1" t="s">
        <v>1</v>
      </c>
      <c r="C66" s="1" t="s">
        <v>2</v>
      </c>
      <c r="D66" s="1" t="s">
        <v>3</v>
      </c>
      <c r="E66" s="1" t="s">
        <v>4</v>
      </c>
      <c r="F66" s="28" t="s">
        <v>31</v>
      </c>
    </row>
    <row r="67" spans="2:6" x14ac:dyDescent="0.25">
      <c r="B67" s="29">
        <v>40589</v>
      </c>
      <c r="C67" s="29">
        <v>40953</v>
      </c>
      <c r="D67" s="14">
        <v>1297836</v>
      </c>
      <c r="E67" s="3">
        <f t="shared" ref="E67:E69" si="9">DAYS360(B67,C67)+1</f>
        <v>360</v>
      </c>
      <c r="F67" s="3">
        <f t="shared" ref="F67:F69" si="10">(D67/30)*E67</f>
        <v>15574031.999999998</v>
      </c>
    </row>
    <row r="68" spans="2:6" x14ac:dyDescent="0.25">
      <c r="B68" s="29">
        <v>40954</v>
      </c>
      <c r="C68" s="29">
        <v>41319</v>
      </c>
      <c r="D68" s="14">
        <v>1340324</v>
      </c>
      <c r="E68" s="3">
        <f t="shared" si="9"/>
        <v>360</v>
      </c>
      <c r="F68" s="3">
        <f t="shared" si="10"/>
        <v>16083888</v>
      </c>
    </row>
    <row r="69" spans="2:6" x14ac:dyDescent="0.25">
      <c r="B69" s="29">
        <v>41320</v>
      </c>
      <c r="C69" s="29">
        <v>41684</v>
      </c>
      <c r="D69" s="14">
        <v>1392833</v>
      </c>
      <c r="E69" s="3">
        <f t="shared" si="9"/>
        <v>360</v>
      </c>
      <c r="F69" s="3">
        <f t="shared" si="10"/>
        <v>16713996.000000002</v>
      </c>
    </row>
    <row r="70" spans="2:6" x14ac:dyDescent="0.25">
      <c r="B70" s="29">
        <v>41685</v>
      </c>
      <c r="C70" s="29">
        <v>42049</v>
      </c>
      <c r="D70" s="14">
        <v>1427668</v>
      </c>
      <c r="E70" s="3">
        <f>DAYS360(B70,C70)+1</f>
        <v>360</v>
      </c>
      <c r="F70" s="3">
        <f>(D70/30)*E70</f>
        <v>17132016</v>
      </c>
    </row>
    <row r="71" spans="2:6" x14ac:dyDescent="0.25">
      <c r="B71" s="29">
        <v>42050</v>
      </c>
      <c r="C71" s="29">
        <v>42414</v>
      </c>
      <c r="D71" s="14">
        <v>1455912</v>
      </c>
      <c r="E71" s="3">
        <f>DAYS360(B71,C71)+1</f>
        <v>360</v>
      </c>
      <c r="F71" s="3">
        <f>(D71/30)*E71</f>
        <v>17470944</v>
      </c>
    </row>
    <row r="72" spans="2:6" x14ac:dyDescent="0.25">
      <c r="B72" s="13">
        <v>42415</v>
      </c>
      <c r="C72" s="29">
        <v>42601</v>
      </c>
      <c r="D72" s="14">
        <v>1524600</v>
      </c>
      <c r="E72" s="30">
        <f>DAYS360(B72,C72)+1</f>
        <v>185</v>
      </c>
      <c r="F72" s="3">
        <f>(D72/30)*E72</f>
        <v>9401700</v>
      </c>
    </row>
    <row r="73" spans="2:6" x14ac:dyDescent="0.25">
      <c r="B73" s="32" t="s">
        <v>7</v>
      </c>
      <c r="C73" s="32"/>
      <c r="D73" s="32"/>
      <c r="E73" s="32"/>
      <c r="F73" s="5">
        <f>SUM(F70:F71)</f>
        <v>34602960</v>
      </c>
    </row>
    <row r="75" spans="2:6" x14ac:dyDescent="0.25">
      <c r="B75" s="34" t="s">
        <v>32</v>
      </c>
      <c r="C75" s="34"/>
      <c r="D75" s="34"/>
      <c r="E75" s="34"/>
      <c r="F75" s="8">
        <f>SUM(F15+F25+F35+F45+F49+F53+F63+F73)</f>
        <v>188811463.31423703</v>
      </c>
    </row>
  </sheetData>
  <mergeCells count="30">
    <mergeCell ref="H7:K10"/>
    <mergeCell ref="B63:D63"/>
    <mergeCell ref="F63:I63"/>
    <mergeCell ref="B65:F65"/>
    <mergeCell ref="B60:D60"/>
    <mergeCell ref="E60:I60"/>
    <mergeCell ref="B61:D61"/>
    <mergeCell ref="E61:I61"/>
    <mergeCell ref="B62:D62"/>
    <mergeCell ref="F62:I62"/>
    <mergeCell ref="B56:D56"/>
    <mergeCell ref="H56:I56"/>
    <mergeCell ref="B57:D57"/>
    <mergeCell ref="B58:D58"/>
    <mergeCell ref="B59:D59"/>
    <mergeCell ref="E59:I59"/>
    <mergeCell ref="B75:E75"/>
    <mergeCell ref="B15:E15"/>
    <mergeCell ref="B51:F51"/>
    <mergeCell ref="B52:C52"/>
    <mergeCell ref="D52:E52"/>
    <mergeCell ref="B53:C53"/>
    <mergeCell ref="D53:E53"/>
    <mergeCell ref="B55:I55"/>
    <mergeCell ref="B73:E73"/>
    <mergeCell ref="B5:F5"/>
    <mergeCell ref="B25:E25"/>
    <mergeCell ref="B35:E35"/>
    <mergeCell ref="B45:E45"/>
    <mergeCell ref="B49:E4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Natalia Esquivel Vega</cp:lastModifiedBy>
  <cp:revision/>
  <dcterms:created xsi:type="dcterms:W3CDTF">2023-05-23T18:21:31Z</dcterms:created>
  <dcterms:modified xsi:type="dcterms:W3CDTF">2023-11-02T16:52:15Z</dcterms:modified>
  <cp:category/>
  <cp:contentStatus/>
</cp:coreProperties>
</file>