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13_ncr:1_{28C6A623-41C8-4E94-8700-38D116040BC1}" xr6:coauthVersionLast="47" xr6:coauthVersionMax="47" xr10:uidLastSave="{00000000-0000-0000-0000-000000000000}"/>
  <bookViews>
    <workbookView xWindow="-110" yWindow="-110" windowWidth="19420" windowHeight="10300" firstSheet="1" activeTab="3"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8" l="1"/>
  <c r="B27" i="18" s="1"/>
  <c r="B8" i="18"/>
  <c r="H21" i="17"/>
  <c r="H23" i="17" s="1"/>
  <c r="H25" i="17" s="1"/>
  <c r="G21" i="17"/>
  <c r="G23" i="17" s="1"/>
  <c r="G25" i="17" s="1"/>
  <c r="F21" i="17"/>
  <c r="F23" i="17" s="1"/>
  <c r="F25" i="17" s="1"/>
  <c r="E21" i="17"/>
  <c r="E23" i="17" s="1"/>
  <c r="E25" i="17" s="1"/>
  <c r="D21" i="17"/>
  <c r="D23" i="17" s="1"/>
  <c r="D25" i="17" s="1"/>
  <c r="H20" i="17"/>
  <c r="H22" i="17" s="1"/>
  <c r="H24" i="17" s="1"/>
  <c r="G20" i="17"/>
  <c r="G22" i="17" s="1"/>
  <c r="G24" i="17" s="1"/>
  <c r="F20" i="17"/>
  <c r="F22" i="17" s="1"/>
  <c r="F24" i="17" s="1"/>
  <c r="E20" i="17"/>
  <c r="E22" i="17" s="1"/>
  <c r="E24" i="17" s="1"/>
  <c r="D20" i="17"/>
  <c r="D22" i="17" s="1"/>
  <c r="D24" i="17" s="1"/>
  <c r="B2" i="11"/>
  <c r="D34" i="5"/>
  <c r="D35" i="5"/>
  <c r="B8" i="17"/>
  <c r="B7" i="18"/>
  <c r="B6" i="18"/>
  <c r="B5" i="18"/>
  <c r="B4" i="18"/>
  <c r="B3" i="18"/>
  <c r="B2" i="18"/>
  <c r="B7" i="17"/>
  <c r="B6" i="17"/>
  <c r="B5" i="17"/>
  <c r="B4" i="17"/>
  <c r="B3" i="17"/>
  <c r="B2" i="17"/>
  <c r="B17" i="11"/>
  <c r="C11" i="11"/>
  <c r="C10" i="11"/>
  <c r="B7" i="10"/>
  <c r="B7" i="11" s="1"/>
  <c r="B7" i="14"/>
  <c r="B6" i="14"/>
  <c r="B5" i="14"/>
  <c r="B4" i="14"/>
  <c r="B3" i="14"/>
  <c r="B15" i="5"/>
  <c r="B8" i="11" s="1"/>
  <c r="B4" i="10"/>
  <c r="B4" i="11" s="1"/>
  <c r="B5" i="10"/>
  <c r="B5" i="11" s="1"/>
  <c r="B6" i="10"/>
  <c r="B6" i="11" s="1"/>
  <c r="B3" i="10"/>
  <c r="B3" i="11" s="1"/>
  <c r="B28" i="11" l="1"/>
  <c r="B9" i="17"/>
</calcChain>
</file>

<file path=xl/sharedStrings.xml><?xml version="1.0" encoding="utf-8"?>
<sst xmlns="http://schemas.openxmlformats.org/spreadsheetml/2006/main" count="323" uniqueCount="212">
  <si>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</si>
  <si>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</si>
  <si>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</si>
  <si>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</si>
  <si>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</si>
  <si>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</si>
  <si>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</si>
  <si>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</si>
  <si>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</si>
  <si>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</si>
  <si>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</si>
  <si>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</si>
  <si>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</si>
  <si>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</si>
  <si>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</si>
  <si>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</si>
  <si>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</si>
  <si>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</si>
  <si>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</si>
  <si>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</si>
  <si>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</si>
  <si>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</si>
  <si>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</si>
  <si>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</si>
  <si>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</si>
  <si>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</si>
  <si>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</si>
  <si>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</si>
  <si>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</si>
  <si>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</si>
  <si>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</si>
  <si>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</si>
  <si>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</si>
  <si>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</si>
  <si>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</si>
  <si>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</si>
  <si>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</si>
  <si>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</si>
  <si>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</si>
  <si>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</si>
  <si>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</si>
  <si>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</si>
  <si>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</si>
  <si>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</si>
  <si>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</si>
  <si>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</si>
  <si>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</si>
  <si>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</si>
  <si>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</si>
  <si>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</si>
  <si>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</si>
  <si>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</si>
  <si>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</si>
  <si>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</si>
  <si>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</si>
  <si>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</si>
  <si>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</si>
  <si>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</si>
  <si>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</si>
  <si>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</si>
  <si>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</si>
  <si>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</si>
  <si>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</si>
  <si>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</si>
  <si>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</si>
  <si>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</si>
  <si>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</si>
  <si>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</si>
  <si>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</si>
  <si>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</si>
  <si>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</si>
  <si>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</si>
  <si>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</si>
  <si>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</si>
  <si>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</si>
  <si>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</si>
  <si>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</si>
  <si>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</si>
  <si>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</si>
  <si>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</si>
  <si>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</si>
  <si>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</si>
  <si>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</si>
  <si>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</si>
  <si>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</si>
  <si>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</si>
  <si>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</si>
  <si>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</si>
  <si>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</si>
  <si>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</si>
  <si>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</si>
  <si>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</si>
  <si>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</si>
  <si>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</si>
  <si>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</si>
  <si>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</si>
  <si>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</si>
  <si>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</si>
  <si>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</si>
  <si>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</si>
  <si>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</si>
  <si>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</si>
  <si>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</si>
  <si>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</si>
  <si>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</si>
  <si>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</si>
  <si>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</si>
  <si>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</si>
  <si>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</si>
  <si>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</si>
  <si>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</si>
  <si>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</si>
  <si>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</si>
  <si>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</si>
  <si>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</si>
  <si>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</si>
  <si>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</si>
  <si>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</si>
  <si>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</si>
  <si>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</si>
  <si>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</si>
  <si>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</si>
  <si>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</si>
  <si>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</si>
  <si>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</si>
  <si>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</si>
  <si>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</si>
  <si>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</si>
  <si>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</si>
  <si>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</si>
  <si>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</si>
  <si>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</si>
  <si>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</si>
  <si>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</si>
  <si>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</si>
  <si>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</si>
  <si>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</si>
  <si>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</si>
  <si>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</si>
  <si>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</si>
  <si>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</si>
  <si>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</si>
  <si>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</si>
  <si>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</si>
  <si>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</si>
  <si>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</si>
  <si>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</si>
  <si>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</si>
  <si>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</si>
  <si>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</si>
  <si>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</si>
  <si>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</si>
  <si>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</si>
  <si>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</si>
  <si>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</si>
  <si>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</si>
  <si>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</si>
  <si>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</si>
  <si>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</si>
  <si>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</si>
  <si>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</si>
  <si>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</si>
  <si>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</si>
  <si>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</si>
  <si>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</si>
  <si>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</si>
  <si>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</si>
  <si>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</si>
  <si>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</si>
  <si>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</si>
  <si>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</si>
  <si>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</si>
  <si>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</si>
  <si>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</si>
  <si>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11001310301820230012200</t>
  </si>
  <si>
    <t>Juzgado 18 Civil del Circuito de Bogotá</t>
  </si>
  <si>
    <t>Allianz Seguros S.A. 
Transportes Integrales y Eficientes de Colombia - Transcol S.A.S
Rentandes S.A.S.
John Andrei Betancur Arenas</t>
  </si>
  <si>
    <t>Luis Alberto Tovar Reina (padre)
María Victoria Méndez Camargo (madre)
Jessica Paola Tovar Méndez (hermana)
Luis Felipe Tovar Méndez (hermano)
Diego Armando Méndez Camargo (hermano)</t>
  </si>
  <si>
    <t>Jenifer Katherine Tovar Méndez</t>
  </si>
  <si>
    <t>22 de marzo de 2022</t>
  </si>
  <si>
    <t>Delco Servicios y Construcciones S.A.S.</t>
  </si>
  <si>
    <t>022999552/0</t>
  </si>
  <si>
    <t>28 de julio de 2022</t>
  </si>
  <si>
    <t>Daño Moral</t>
  </si>
  <si>
    <t>14 de julio de 2022</t>
  </si>
  <si>
    <t>RC Vehiculos propios y no propios</t>
  </si>
  <si>
    <t xml:space="preserve">1. El 22 de marzo de 2022 sobre las 7:30 de la mañana, la señora Jenifer Katherine Tovar Méndez coducía la motocicleta de placas EGD-94F en la Avenida Caracas con Calle 51 sur de la Ciudad de Bogotá, cuando chocó con el tractocamión de placas TSW-680 conducido por el señor Jhon Andrey Betancur Arenas. 
2. La señora Jenifer Katherine Tovar Méndez falleció instantáneamente en la carretera. 
3. El informe policial de accidente de tránsito le atribuyó la hipótesis del accidente a la señora Jenifer Katherine Tovar Méndez por "adelantar cerrando". 
4. El vehículo de placas TSW-680 se encontraba amparado por la póliza de autos de responsabilidad civil extracontractual No. 23012983 expedida por Allianz Seguros S.A.y Delco Servicios cuenta con la póliza de RCE General 022999552 que ampara la responsabilidad civil por vehículos propios y no propios. 
5. Los familiares de la víctima presentaron reclamación a Allianz Seguros el 28 de junio de 2022, reclamación que fue objetada por la Compañía el 05 de julio de 2022 bajo el argumento de que el IPAT le atribuyó la hipótesis del accidente a la víctima. </t>
  </si>
  <si>
    <t>RADICADO (23 DÍGITOS)</t>
  </si>
  <si>
    <t>DEMANDANTE</t>
  </si>
  <si>
    <t>TIPO DE VINCULACIÓN COMPAÑÍA</t>
  </si>
  <si>
    <t xml:space="preserve">22999552 / 0 </t>
  </si>
  <si>
    <t>Vehículos propios y no propios</t>
  </si>
  <si>
    <t>Del valor asegurado por el amparo de vehículos propios y no propios ($300.000.000) se encuentra disponible toda la suma, ya que no se han efectuado pagos con cargo a dicho amparo.</t>
  </si>
  <si>
    <t>Amparo vehículos propios y no propios: 10% sobre el valor de la pérdida - Mínimo $2.500.000</t>
  </si>
  <si>
    <t>Desde el 01/11/2021 hasta el 31/10/2022.</t>
  </si>
  <si>
    <t>N/A</t>
  </si>
  <si>
    <t>• Prescripción de las acciones derivadas del contrato de seguros.</t>
  </si>
  <si>
    <t>• Existencia de coaseguro.</t>
  </si>
  <si>
    <t>• Aplicación de la limitación de responsabilidad por razón del deducible a cargo del asegurado.</t>
  </si>
  <si>
    <r>
      <t xml:space="preserve">X - </t>
    </r>
    <r>
      <rPr>
        <b/>
        <u/>
        <sz val="11"/>
        <color theme="1"/>
        <rFont val="Calibri"/>
        <family val="2"/>
        <scheme val="minor"/>
      </rPr>
      <t>Amparo vehículos propios y no propios:</t>
    </r>
    <r>
      <rPr>
        <sz val="11"/>
        <color theme="1"/>
        <rFont val="Calibri"/>
        <family val="2"/>
        <scheme val="minor"/>
      </rPr>
      <t xml:space="preserve"> Se ampara la responsabilidad civil extracontractual del ASEGURADO por los daños causados a terceros con vehículos propios y no propios que estén al servicio del asegurado, siempre y cuando estos daños ocurran durante el desarrollo de las actividades amparadas en la póliza. </t>
    </r>
    <r>
      <rPr>
        <b/>
        <u/>
        <sz val="11"/>
        <color theme="1"/>
        <rFont val="Calibri"/>
        <family val="2"/>
        <scheme val="minor"/>
      </rPr>
      <t>Esta cobertura opera en exceso</t>
    </r>
    <r>
      <rPr>
        <sz val="11"/>
        <color theme="1"/>
        <rFont val="Calibri"/>
        <family val="2"/>
        <scheme val="minor"/>
      </rPr>
      <t xml:space="preserve"> de los límites que para estos vehículos se tengan contratados en un seguro de automóviles vigente con un mínimo de por evento (el que sea mayor) aunque no exista cobertura de responsabilidad civil bajo una póliza de automóviles. Esta cobertura opera en exceso de los límites que para estos vehículos se tengan contratados en un seguro de automóviles vigente con un mínimo de $200/$200/$400 millones por evento. En caso de lesiones a una o más personas, antes de este anexo se afectará además el SOAT.</t>
    </r>
  </si>
  <si>
    <r>
      <t xml:space="preserve">X - </t>
    </r>
    <r>
      <rPr>
        <b/>
        <u/>
        <sz val="11"/>
        <color theme="1"/>
        <rFont val="Calibri"/>
        <family val="2"/>
        <scheme val="minor"/>
      </rPr>
      <t>Sublímite amparo vehículos propios y no propios</t>
    </r>
    <r>
      <rPr>
        <sz val="11"/>
        <color theme="1"/>
        <rFont val="Calibri"/>
        <family val="2"/>
        <scheme val="minor"/>
      </rPr>
      <t>: $300.000.000.</t>
    </r>
  </si>
  <si>
    <t xml:space="preserve">• Disminución de la suma asegurada por pago de indemnizaciones con cargo a la PÓLIZA DE RESPONSABILIDAD CIVIL - EXTRACONTRACTUAL GENERAL No.022999552 / 0.
</t>
  </si>
  <si>
    <t>X - Del valor asegurado por el amparo de vehículos propios y no propios ($300.000.000) se encuentra disponible toda la suma, ya que no se han efectuado pagos con cargo a dicho amparo.</t>
  </si>
  <si>
    <r>
      <t xml:space="preserve">X - </t>
    </r>
    <r>
      <rPr>
        <b/>
        <u/>
        <sz val="11"/>
        <color theme="1"/>
        <rFont val="Calibri"/>
        <family val="2"/>
        <scheme val="minor"/>
      </rPr>
      <t>Amparo vehículos propios y no propios</t>
    </r>
    <r>
      <rPr>
        <sz val="11"/>
        <color theme="1"/>
        <rFont val="Calibri"/>
        <family val="2"/>
        <scheme val="minor"/>
      </rPr>
      <t>: 10% sobre el valor de la pérdida - Mínimo $2.500.000.</t>
    </r>
  </si>
  <si>
    <t>X - Cobertura vehículos propios y no propios opera en exceso de los límites que para el vehículo involucrado en el accidente de tránsito se tengan contratados en el seguro de automóviles vigente.</t>
  </si>
  <si>
    <r>
      <t>SINIESTRO</t>
    </r>
    <r>
      <rPr>
        <sz val="11"/>
        <color theme="1"/>
        <rFont val="Calibri"/>
        <family val="2"/>
        <scheme val="minor"/>
      </rPr>
      <t xml:space="preserve"> 147364306 - </t>
    </r>
    <r>
      <rPr>
        <b/>
        <sz val="11"/>
        <color theme="1"/>
        <rFont val="Calibri"/>
        <family val="2"/>
        <scheme val="minor"/>
      </rPr>
      <t xml:space="preserve">APLICATIVO </t>
    </r>
    <r>
      <rPr>
        <sz val="11"/>
        <color theme="1"/>
        <rFont val="Calibri"/>
        <family val="2"/>
        <scheme val="minor"/>
      </rPr>
      <t>214616</t>
    </r>
  </si>
  <si>
    <t xml:space="preserve">EXCEPCIONES FRENTE A LA DEMANDA: 
1. Eximente de responsabilidad de los demandados por configurarse un "hecho exclusivo de la víctima".
2. Configuración de la causal exonerativa denominada "hecho de un tercero" en cabeza del conductor de la bicicleta.
3. Inexistencia de responsabilidad a cargo de los demandados por la anulación de la presunción de culpa.
4. Reducción de la eventual indemnización por incidencia de la conducta de la víctima en la producción del daño.
5. Improcedencia del reconocimiento de los perjuicios patrimoniales solicitados - Lucro cesante. 
6. Improcedencia del reconocimiento y falta de prueba del daño emergente.
7. Tasación exorbitante del perjuicio - Los perjuicios morales solicitados desconocen los límites jurisprudenciales establecidos por el máximo órgano de la jurisdicción ordinaria.
8. Genérica o Innominada. 
EXCEPCIONES FRENTE AL CONTRATO DE SEGURO
1. Inexistencia de obligación de indemnizar a cargo de Allianz Seguros S.A. por incumplimiento de las cargas del artículo 1077 del C.Co. 
2. Riesgos expresamente excluidos en la póliza de seguro No. 022999552/0.
3. Ausencia de solidaridad en el contrato de seguro pactado con Allianz Seguros S.A. 
4. Imposibilidad de reconocer intereses de mora conforme a lo solicitado por la parte demandante.
5. Carácter meramente indemnizatorio que revisten los contratos de seguro. 
6. Sujeción a las condiciones particulares y generales del contrato de seguro en la que se identifica la póliza, el clausulado y los amparos.
7. En cualquier caso, de ninguna forma se podrá exceder el límite del valor asegurado. 
8. Límites máximos de responsabilidad del asegurador en lo atinente al deducible pactado de 10% mínimo $2.500.000.
9. Disponibilidad del valor asegurado.
10. Prescripción ordinaria de la acción derivada del contrato de seguro. 
11. Genérica o innominada.
EXCEPCIONES FRENTE AL LLAMAMIENTO EN GARANTÍA FORMULADO POR RENTANDES S.A.
1. Inexistencia de obligación indemnizatoria por cuanto no se ha realizado el riesgo asegurado en la póliza 023012983 / 654, en lo que respecta al amparo de responsabilidad civil extracontractual.
2. Riesgos expresamente excluidos en la póliza de automóviles auto colectivo pesados número 023012983 / 654.
3. Sujeción a las condiciones particulares y generales del contrato de seguro en la que se identifica la póliza, el clausulado y los amparos.
4. Carácter meramente indemnizatorio que revisten los contratos de seguros.
5. En cualquier caso, de ninguna forma se podrá exceder el límite del valor asegurado.
6. Disponibilidad del valor asegurado.
7. Genérica o innominada.
EXCEPCIONES FRENTE AL LLAMAMIENTO EN GARANTÍA FORMULADO POR DELCO SERVICIOS Y CONSTRUCCIONES S.A.S.
1. La póliza de seguro de responsabilidad civil extracontractual general no.022999552/0 opera en exceso y una vez agotado el valor asegurado en la póliza de automóviles auto colectivo pesados No. 023012983/654.
2. Inexistencia de obligación de indemnizar a cargo de Allianz Seguros S.A. por cuanto no se ha realizado el riesgo asegurado en la póliza 022999552/0, en lo que respecta al amparo de responsabilidad civil vehículos propios y no propios.
3. Riesgos expresamente excluidos en la póliza de seguro No. 022999552/0
4. Carácter meramente indemnizatorio que revisten los contratos de seguros.
5. límite asegurado de la póliza de seguro de responsabilidad civil extracontractual general no. 022999552/0, la cual opera en exceso de los límites primarios contratados bajo la sección de responsabilidad civil contractual de la póliza de automóviles auto colectivo pesados número 023012983 / 654. 
6. Limites máximo de responsabilidad del asegurador en lo ateniente al deducible pactado de 10% mínimo $2.500.000.
7. Prescripción ordinaria derivada del contrato de seguro. 
8. Disponibilidad del valor asegurado.
9. Genérica o innominada. </t>
  </si>
  <si>
    <t>Como liquidación objetiva de las pretensiones se llegó a la suma de $189.315.000 teniendo en cuenta las siguientes consideraciones:
1. Lucro cesante: No se reconocerá ninguna cifra por este concepto en la medida en que no está demostrada la dependencia económica de los padres con la fallecida Jenifer Katherine Tovar Méndez, sumado a que la consulta de las afiliaciones de los padres en el ADRES arrojó que el señor Luis Alberto Tovar es contribuyente activo y que la señora María Victoria Méndez es su beneficiaria. Lo anterior indica que no existe una dependencia económica en tanto los padres reciben ingresos que les permiten cotizar al sistema integral de seguridad social.
2. Daño emergente: Se reconocerá la suma de $350.000 por concepto de daño emergente en atención a que en los anexos de la demanda se aporta el contrato de transporte especial funerario con este valor. Las otras sumas pretendidas no serán reconocidas en tanto no existe prueba de las mismas. 
3. Daño moral: Se reconocerá la suma de $210.000.000 por concepto de daño moral atendiendo al parámetro establecido por la Corte Suprema de Justicia en la sentencia SC562-2020 con ponencia de Ariel Salazar Ramírez, que reconoce $60.000.000 a los familiares en primer grado y $30.000.000 a los familiares en segundo grado en casos de muerte por accidente de tránsito. En ese orden, a cada uno de los padres se reconocerán $60.000.000 y a cada uno de los tres hermanos de la fallecida la suma de $30.000.000. 
4. Deducible: Teniendo en cuenta que el  valor objetivado la pretensiones corresponde a $210.350.000, y en aplicación al deducible pactado en la póliza para el amparo de R.C. Vehículos propios y no propios del 10% del valor de la pérdida, mínimo $2.500.000. Una vez aplicado el 10% del valor de la pérdida ($21.035.000) tenemos un valor objetivado de $189.315.000</t>
  </si>
  <si>
    <t>La contigencia se califica como REMOTA, en tanto se encuentran probadas las causales exonerativas de responsabilidad denominadas "hecho de la víctima" en concurrencia con el "hecho de un tercero". Aunado a ello, debe considerarse que si bien la poliza presta cobertura material y temporal, ésta opera en exceso.
Lo primero que debe tomarse en consideración es que la póliza de responsabilidad civil extracontractual general No. 022999552/0 cuyo asegurado es Delco Servicios y Construcciones S.A.S. presta cobertura temporal y material respecto de los hechos objeto de litigio. Frente a la cobertura temporal, debe indicarse que la póliza en mención tuvo una vigencia desde el 1 de noviembre de 2021 hasta el 31 de octubre de 2022 y teniendo en cuenta que los hechos ocurrieron el 22 de marzo de 2022, el contrato de seguro presta cobertura temporal. Asi mismo presta cobertura material, en tanto la póliza  ampara la responsabilidad civil extracontractual pretensión que se endilga a Delco Servicios y Construcciones S.A.S.  Sin perjuicio de lo anterior, debe advertirse que la póliza en mención opera en exceso a la póliza autos que tenga el vehiculo, por tanto, como en el proceso obra la póliza No. 023012983 / 654, que ampara especificamente este vehículo, la póliza No. 022999552/0 opera en segunda capa.
Ahora bien, frente a la responsabilidad del asegurado, debe advertirse que de acuerdo con las pruebas que obran en el plenario, no hubo responsabilidad por parte del conductor del vehiculo asegurado. En primera medida en el informe policial de accidente de tránsito se atribuyo como unica causa del accidente a la señora Tovar Méndez la hipótesis No. 103 "Adelantar cerrando". Hipótesis, que fue corroborada a traves del dictamen de reconstrucción de accidente de tránsito elaborado por IRS Vial, en el que se pudo establecer  que las causas determinantes del accidente son imputables a la señora Jenifer Katherine Tovar Méndez (Q.E.P.D.) y al conductor de una bicicleta que transitaba en el lugar. En este sentido, se revela que la señora Tovar Méndez realizó una maniobra indebida para adelantar por el lado izquierdo a otro actor vial, lo que la hizo perder el control de la motocicleta y caer al piso justo en la zona de tránsito del vehículo asegurado, lo que ocasionó el insuceso de forma imprevisible para el conductor del tractocamión y que finalmente llevo al deceso de la conductora de la motocicleta. Adicionalmente, la parte demandante no ha aportado ningún elemento probatorio que logre imputar objetivamente la responsabilidad al señor John Andrei Betancur Arenas como conductor del vehículo pesado. 
Todo lo anterior sin perjuicio del carácter contingente del proceso.</t>
  </si>
  <si>
    <t>Aplicativo  214616</t>
  </si>
  <si>
    <r>
      <t xml:space="preserve">La liquidación objetivada de perjuicios, según el liquidador de la Compañía asciende a </t>
    </r>
    <r>
      <rPr>
        <b/>
        <u/>
        <sz val="11"/>
        <color theme="1"/>
        <rFont val="Calibri"/>
        <family val="2"/>
        <scheme val="minor"/>
      </rPr>
      <t>$252.350.000</t>
    </r>
    <r>
      <rPr>
        <sz val="11"/>
        <color theme="1"/>
        <rFont val="Calibri"/>
        <family val="2"/>
        <scheme val="minor"/>
      </rPr>
      <t xml:space="preserve"> (-) el deducible pactado aplicable </t>
    </r>
    <r>
      <rPr>
        <b/>
        <u/>
        <sz val="11"/>
        <color theme="1"/>
        <rFont val="Calibri"/>
        <family val="2"/>
        <scheme val="minor"/>
      </rPr>
      <t>(10% VP</t>
    </r>
    <r>
      <rPr>
        <sz val="11"/>
        <color theme="1"/>
        <rFont val="Calibri"/>
        <family val="2"/>
        <scheme val="minor"/>
      </rPr>
      <t>), nos da un valor de contingencia de</t>
    </r>
    <r>
      <rPr>
        <b/>
        <u/>
        <sz val="11"/>
        <color theme="1"/>
        <rFont val="Calibri"/>
        <family val="2"/>
        <scheme val="minor"/>
      </rPr>
      <t xml:space="preserve"> $226.800.000 </t>
    </r>
    <r>
      <rPr>
        <sz val="11"/>
        <color theme="1"/>
        <rFont val="Calibri"/>
        <family val="2"/>
        <scheme val="minor"/>
      </rPr>
      <t>(De ahí la diferencia entre la objetivación de pretensiones expuesta por la firma exerna y la calculada por el profesional interno). Cabe resaltar que, los padres de la víctima fallecida no acreditaron la dependencia económica con la occisa. Por otra parte, la contingencia del proceso efectivamente es REMOTA, al configurarse las causales exonerativas de responsabilidad denominadas "</t>
    </r>
    <r>
      <rPr>
        <i/>
        <sz val="11"/>
        <color theme="1"/>
        <rFont val="Calibri"/>
        <family val="2"/>
        <scheme val="minor"/>
      </rPr>
      <t>Culpa exclusiva de la víctima y hecho de un tercero</t>
    </r>
    <r>
      <rPr>
        <sz val="11"/>
        <color theme="1"/>
        <rFont val="Calibri"/>
        <family val="2"/>
        <scheme val="minor"/>
      </rPr>
      <t>" .</t>
    </r>
  </si>
  <si>
    <r>
      <t>Se le recomedó a la firma externa hacer uso de la parte de "</t>
    </r>
    <r>
      <rPr>
        <i/>
        <sz val="11"/>
        <color theme="1"/>
        <rFont val="Calibri"/>
        <family val="2"/>
        <scheme val="minor"/>
      </rPr>
      <t>Alertas antifraude</t>
    </r>
    <r>
      <rPr>
        <sz val="11"/>
        <color theme="1"/>
        <rFont val="Calibri"/>
        <family val="2"/>
        <scheme val="minor"/>
      </rPr>
      <t>", toda vez que, al parecer en el presente caso se evidencia una exageración de pretensiones materiales (Lucro cesante), ya que los padres de la víctima no han acreditado la dependencia económica con la fallecida. Por el contrario, el padre de aquella  cotiza como independiente en el Sistema de Seguridad Social y la madre de la occisa es la beneficiaria de su esposo, según validación elaborada por la oficina de abogados.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</si>
</sst>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6" formatCode="&quot;$&quot;\ #,##0;[Red]\-&quot;$&quot;\ #,##0"/>
    <numFmt numFmtId="42" formatCode="_-&quot;$&quot;\ * #,##0_-;\-&quot;$&quot;\ * #,##0_-;_-&quot;$&quot;\ * &quot;-&quot;_-;_-@_-"/>
    <numFmt numFmtId="44" formatCode="_-&quot;$&quot;\ * #,##0.00_-;\-&quot;$&quot;\ * #,##0.00_-;_-&quot;$&quot;\ * &quot;-&quot;??_-;_-@_-"/>
    <numFmt numFmtId="165" formatCode="&quot;$&quot;\ #,##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
      <sz val="12"/>
      <color theme="1"/>
      <name val="Calibri"/>
      <family val="2"/>
      <scheme val="minor"/>
    </font>
    <font>
      <b/>
      <u/>
      <sz val="11"/>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0" fillId="0" borderId="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6" fontId="0" fillId="0" borderId="1" xfId="1" applyNumberFormat="1" applyFont="1" applyBorder="1" applyAlignment="1">
      <alignment horizontal="justify" vertical="top"/>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2" fillId="0" borderId="2" xfId="0" applyFont="1" applyBorder="1" applyAlignment="1">
      <alignment horizontal="justify" vertical="center"/>
    </xf>
    <xf numFmtId="165" fontId="0" fillId="0" borderId="1" xfId="0" applyNumberFormat="1" applyBorder="1" applyAlignment="1">
      <alignment horizontal="left" vertical="center"/>
    </xf>
    <xf numFmtId="165" fontId="0" fillId="0" borderId="1" xfId="0" applyNumberFormat="1" applyBorder="1"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0" fillId="0" borderId="11" xfId="0" applyBorder="1" applyAlignment="1">
      <alignment vertical="top" wrapText="1"/>
    </xf>
    <xf numFmtId="6" fontId="6" fillId="7" borderId="1" xfId="1" applyNumberFormat="1" applyFont="1" applyFill="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12" fillId="5" borderId="2" xfId="1" applyFont="1" applyFill="1" applyBorder="1" applyAlignment="1">
      <alignment horizontal="justify" vertical="top"/>
    </xf>
    <xf numFmtId="42" fontId="12"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11" xfId="0" applyBorder="1" applyAlignment="1">
      <alignment horizontal="left" vertical="center"/>
    </xf>
    <xf numFmtId="0" fontId="0" fillId="0" borderId="3" xfId="0" applyBorder="1" applyAlignment="1">
      <alignment horizontal="left" vertical="center"/>
    </xf>
    <xf numFmtId="0" fontId="4" fillId="6" borderId="4"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left" vertical="center" wrapText="1"/>
    </xf>
    <xf numFmtId="0" fontId="0" fillId="0" borderId="2" xfId="0" applyBorder="1" applyAlignment="1">
      <alignment horizontal="left"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0" fontId="0" fillId="0" borderId="2" xfId="0" applyBorder="1" applyAlignment="1">
      <alignment horizontal="center" vertical="top"/>
    </xf>
    <xf numFmtId="0" fontId="0" fillId="0" borderId="3" xfId="0" applyBorder="1" applyAlignment="1">
      <alignment horizontal="center" vertical="top"/>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5" fontId="0" fillId="5" borderId="1" xfId="3" applyNumberFormat="1" applyFont="1" applyFill="1" applyBorder="1" applyAlignment="1">
      <alignment horizontal="justify" vertical="top"/>
    </xf>
    <xf numFmtId="165" fontId="0" fillId="0" borderId="1" xfId="0" applyNumberFormat="1" applyBorder="1" applyAlignment="1">
      <alignment horizontal="justify" vertical="top"/>
    </xf>
    <xf numFmtId="0" fontId="0" fillId="0" borderId="1" xfId="0" applyBorder="1" applyAlignment="1">
      <alignment horizontal="left" vertical="top" wrapText="1"/>
    </xf>
    <xf numFmtId="0" fontId="2" fillId="0" borderId="1" xfId="0" applyFont="1" applyBorder="1" applyAlignment="1">
      <alignment horizontal="justify" vertic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zoomScale="85" zoomScaleNormal="90" zoomScaleSheetLayoutView="116" workbookViewId="0">
      <selection activeCell="B5" sqref="B5:C5"/>
    </sheetView>
  </sheetViews>
  <sheetFormatPr baseColWidth="10" defaultColWidth="0" defaultRowHeight="14.5" x14ac:dyDescent="0.35"/>
  <cols>
    <col min="1" max="1" width="62.7265625" style="7" customWidth="1"/>
    <col min="2" max="2" width="59.81640625" style="7" customWidth="1"/>
    <col min="3" max="3" width="55.26953125" style="7" customWidth="1"/>
    <col min="4" max="16384" width="11.453125" style="2" hidden="1"/>
  </cols>
  <sheetData>
    <row r="1" spans="1:3" ht="28.5" customHeight="1" x14ac:dyDescent="0.35">
      <c r="A1" s="62" t="s">
        <v>28</v>
      </c>
      <c r="B1" s="62"/>
      <c r="C1" s="62"/>
    </row>
    <row r="2" spans="1:3" x14ac:dyDescent="0.35">
      <c r="A2" s="5" t="s">
        <v>120</v>
      </c>
      <c r="B2" s="65" t="s">
        <v>174</v>
      </c>
      <c r="C2" s="66"/>
    </row>
    <row r="3" spans="1:3" x14ac:dyDescent="0.35">
      <c r="A3" s="5" t="s">
        <v>109</v>
      </c>
      <c r="B3" s="63" t="s">
        <v>175</v>
      </c>
      <c r="C3" s="64"/>
    </row>
    <row r="4" spans="1:3" x14ac:dyDescent="0.35">
      <c r="A4" s="5" t="s">
        <v>121</v>
      </c>
      <c r="B4" s="60" t="s">
        <v>176</v>
      </c>
      <c r="C4" s="64"/>
    </row>
    <row r="5" spans="1:3" ht="82.15" customHeight="1" x14ac:dyDescent="0.35">
      <c r="A5" s="5" t="s">
        <v>122</v>
      </c>
      <c r="B5" s="60" t="s">
        <v>177</v>
      </c>
      <c r="C5" s="64"/>
    </row>
    <row r="6" spans="1:3" x14ac:dyDescent="0.35">
      <c r="A6" s="5" t="s">
        <v>123</v>
      </c>
      <c r="B6" s="47" t="s">
        <v>110</v>
      </c>
      <c r="C6" s="47"/>
    </row>
    <row r="7" spans="1:3" ht="18" customHeight="1" x14ac:dyDescent="0.35">
      <c r="A7" s="5" t="s">
        <v>124</v>
      </c>
      <c r="B7" s="63" t="s">
        <v>178</v>
      </c>
      <c r="C7" s="64"/>
    </row>
    <row r="8" spans="1:3" ht="13.9" customHeight="1" x14ac:dyDescent="0.35">
      <c r="A8" s="5" t="s">
        <v>125</v>
      </c>
      <c r="B8" s="58" t="s">
        <v>179</v>
      </c>
      <c r="C8" s="59"/>
    </row>
    <row r="9" spans="1:3" x14ac:dyDescent="0.35">
      <c r="A9" s="5" t="s">
        <v>126</v>
      </c>
      <c r="B9" s="58" t="s">
        <v>184</v>
      </c>
      <c r="C9" s="59"/>
    </row>
    <row r="10" spans="1:3" x14ac:dyDescent="0.35">
      <c r="A10" s="5" t="s">
        <v>127</v>
      </c>
      <c r="B10" s="58" t="s">
        <v>182</v>
      </c>
      <c r="C10" s="59"/>
    </row>
    <row r="11" spans="1:3" ht="23.25" customHeight="1" x14ac:dyDescent="0.35">
      <c r="A11" s="5" t="s">
        <v>16</v>
      </c>
      <c r="B11" s="60" t="s">
        <v>185</v>
      </c>
      <c r="C11" s="61"/>
    </row>
    <row r="12" spans="1:3" x14ac:dyDescent="0.35">
      <c r="A12" s="48" t="s">
        <v>136</v>
      </c>
      <c r="B12" s="49" t="s">
        <v>186</v>
      </c>
      <c r="C12" s="47"/>
    </row>
    <row r="13" spans="1:3" ht="30" customHeight="1" x14ac:dyDescent="0.35">
      <c r="A13" s="48"/>
      <c r="B13" s="47"/>
      <c r="C13" s="47"/>
    </row>
    <row r="14" spans="1:3" ht="73.5" customHeight="1" x14ac:dyDescent="0.35">
      <c r="A14" s="48"/>
      <c r="B14" s="47"/>
      <c r="C14" s="47"/>
    </row>
    <row r="15" spans="1:3" ht="34.5" customHeight="1" x14ac:dyDescent="0.35">
      <c r="A15" s="5" t="s">
        <v>128</v>
      </c>
      <c r="B15" s="52">
        <f>SUM(C17,C18,C20,C21,C23)</f>
        <v>424277000</v>
      </c>
      <c r="C15" s="53"/>
    </row>
    <row r="16" spans="1:3" ht="33.75" customHeight="1" x14ac:dyDescent="0.35">
      <c r="A16" s="54" t="s">
        <v>129</v>
      </c>
      <c r="B16" s="55" t="s">
        <v>34</v>
      </c>
      <c r="C16" s="55"/>
    </row>
    <row r="17" spans="1:3" ht="33.75" customHeight="1" x14ac:dyDescent="0.35">
      <c r="A17" s="54"/>
      <c r="B17" s="9" t="s">
        <v>35</v>
      </c>
      <c r="C17" s="35">
        <v>72000000</v>
      </c>
    </row>
    <row r="18" spans="1:3" ht="33.75" customHeight="1" x14ac:dyDescent="0.35">
      <c r="A18" s="54"/>
      <c r="B18" s="9" t="s">
        <v>36</v>
      </c>
      <c r="C18" s="35">
        <v>2277000</v>
      </c>
    </row>
    <row r="19" spans="1:3" x14ac:dyDescent="0.35">
      <c r="A19" s="54"/>
      <c r="B19" s="56" t="s">
        <v>37</v>
      </c>
      <c r="C19" s="57"/>
    </row>
    <row r="20" spans="1:3" x14ac:dyDescent="0.35">
      <c r="A20" s="54"/>
      <c r="B20" s="9" t="s">
        <v>183</v>
      </c>
      <c r="C20" s="35">
        <v>350000000</v>
      </c>
    </row>
    <row r="21" spans="1:3" x14ac:dyDescent="0.35">
      <c r="A21" s="54"/>
      <c r="B21" s="9"/>
      <c r="C21" s="6"/>
    </row>
    <row r="22" spans="1:3" x14ac:dyDescent="0.35">
      <c r="A22" s="54"/>
      <c r="B22" s="56" t="s">
        <v>91</v>
      </c>
      <c r="C22" s="57"/>
    </row>
    <row r="23" spans="1:3" x14ac:dyDescent="0.35">
      <c r="A23" s="54"/>
      <c r="B23" s="9"/>
      <c r="C23" s="13"/>
    </row>
    <row r="24" spans="1:3" x14ac:dyDescent="0.35">
      <c r="A24" s="5" t="s">
        <v>130</v>
      </c>
      <c r="B24" s="47" t="s">
        <v>180</v>
      </c>
      <c r="C24" s="47"/>
    </row>
    <row r="25" spans="1:3" x14ac:dyDescent="0.35">
      <c r="A25" s="5" t="s">
        <v>131</v>
      </c>
      <c r="B25" s="47">
        <v>8301274571</v>
      </c>
      <c r="C25" s="47"/>
    </row>
    <row r="26" spans="1:3" x14ac:dyDescent="0.35">
      <c r="A26" s="5" t="s">
        <v>132</v>
      </c>
      <c r="B26" s="47" t="s">
        <v>181</v>
      </c>
      <c r="C26" s="47"/>
    </row>
    <row r="27" spans="1:3" x14ac:dyDescent="0.35">
      <c r="A27" s="5" t="s">
        <v>133</v>
      </c>
      <c r="B27" s="50">
        <v>45148</v>
      </c>
      <c r="C27" s="51"/>
    </row>
    <row r="28" spans="1:3" x14ac:dyDescent="0.35">
      <c r="A28" s="5" t="s">
        <v>134</v>
      </c>
      <c r="B28" s="46">
        <v>45623</v>
      </c>
      <c r="C28" s="46"/>
    </row>
    <row r="29" spans="1:3" x14ac:dyDescent="0.35">
      <c r="A29" s="5" t="s">
        <v>135</v>
      </c>
      <c r="B29" s="46">
        <v>45670</v>
      </c>
      <c r="C29" s="47"/>
    </row>
    <row r="34" spans="4:4" x14ac:dyDescent="0.35">
      <c r="D34" s="2" t="str">
        <f t="shared" ref="D34:D35" si="0">UPPER(A34)</f>
        <v/>
      </c>
    </row>
    <row r="35" spans="4:4" x14ac:dyDescent="0.3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zoomScale="85" zoomScaleNormal="85" workbookViewId="0">
      <selection activeCell="B2" sqref="B2:C2"/>
    </sheetView>
  </sheetViews>
  <sheetFormatPr baseColWidth="10" defaultColWidth="0" defaultRowHeight="14.5" x14ac:dyDescent="0.35"/>
  <cols>
    <col min="1" max="1" width="44.453125" style="37" customWidth="1"/>
    <col min="2" max="2" width="25.7265625" customWidth="1"/>
    <col min="3" max="3" width="100.7265625" customWidth="1"/>
    <col min="4" max="16384" width="11.453125" hidden="1"/>
  </cols>
  <sheetData>
    <row r="1" spans="1:3" ht="26" x14ac:dyDescent="0.35">
      <c r="A1" s="78" t="s">
        <v>27</v>
      </c>
      <c r="B1" s="78"/>
      <c r="C1" s="78"/>
    </row>
    <row r="2" spans="1:3" x14ac:dyDescent="0.35">
      <c r="A2" s="28" t="s">
        <v>14</v>
      </c>
      <c r="B2" s="79" t="s">
        <v>205</v>
      </c>
      <c r="C2" s="74"/>
    </row>
    <row r="3" spans="1:3" x14ac:dyDescent="0.35">
      <c r="A3" s="5" t="s">
        <v>187</v>
      </c>
      <c r="B3" s="47" t="str">
        <f>'GENERALES NOTA 322'!B2:C2</f>
        <v>11001310301820230012200</v>
      </c>
      <c r="C3" s="47"/>
    </row>
    <row r="4" spans="1:3" x14ac:dyDescent="0.35">
      <c r="A4" s="5" t="s">
        <v>109</v>
      </c>
      <c r="B4" s="47" t="str">
        <f>'GENERALES NOTA 322'!B3:C3</f>
        <v>Juzgado 18 Civil del Circuito de Bogotá</v>
      </c>
      <c r="C4" s="47"/>
    </row>
    <row r="5" spans="1:3" x14ac:dyDescent="0.35">
      <c r="A5" s="5" t="s">
        <v>121</v>
      </c>
      <c r="B5" s="47" t="str">
        <f>'GENERALES NOTA 322'!B4:C4</f>
        <v>Allianz Seguros S.A. 
Transportes Integrales y Eficientes de Colombia - Transcol S.A.S
Rentandes S.A.S.
John Andrei Betancur Arenas</v>
      </c>
      <c r="C5" s="47"/>
    </row>
    <row r="6" spans="1:3" x14ac:dyDescent="0.35">
      <c r="A6" s="5" t="s">
        <v>188</v>
      </c>
      <c r="B6" s="47" t="str">
        <f>'GENERALES NOTA 322'!B5:C5</f>
        <v>Luis Alberto Tovar Reina (padre)
María Victoria Méndez Camargo (madre)
Jessica Paola Tovar Méndez (hermana)
Luis Felipe Tovar Méndez (hermano)
Diego Armando Méndez Camargo (hermano)</v>
      </c>
      <c r="C6" s="47"/>
    </row>
    <row r="7" spans="1:3" x14ac:dyDescent="0.35">
      <c r="A7" s="5" t="s">
        <v>189</v>
      </c>
      <c r="B7" s="47" t="str">
        <f>'GENERALES NOTA 322'!B6:C6</f>
        <v>LLAMADA EN GARANTIA</v>
      </c>
      <c r="C7" s="47"/>
    </row>
    <row r="8" spans="1:3" x14ac:dyDescent="0.35">
      <c r="A8" s="28" t="s">
        <v>15</v>
      </c>
      <c r="B8" s="47" t="s">
        <v>190</v>
      </c>
      <c r="C8" s="47"/>
    </row>
    <row r="9" spans="1:3" x14ac:dyDescent="0.35">
      <c r="A9" s="28" t="s">
        <v>16</v>
      </c>
      <c r="B9" s="47" t="s">
        <v>191</v>
      </c>
      <c r="C9" s="47"/>
    </row>
    <row r="10" spans="1:3" ht="29" x14ac:dyDescent="0.35">
      <c r="A10" s="39" t="s">
        <v>60</v>
      </c>
      <c r="B10" s="40">
        <v>300000000</v>
      </c>
      <c r="C10" s="41" t="s">
        <v>192</v>
      </c>
    </row>
    <row r="11" spans="1:3" x14ac:dyDescent="0.35">
      <c r="A11" s="28" t="s">
        <v>99</v>
      </c>
      <c r="B11" s="80" t="s">
        <v>193</v>
      </c>
      <c r="C11" s="51"/>
    </row>
    <row r="12" spans="1:3" x14ac:dyDescent="0.35">
      <c r="A12" s="28" t="s">
        <v>46</v>
      </c>
      <c r="B12" s="63" t="s">
        <v>51</v>
      </c>
      <c r="C12" s="64"/>
    </row>
    <row r="13" spans="1:3" x14ac:dyDescent="0.35">
      <c r="A13" s="28" t="s">
        <v>17</v>
      </c>
      <c r="B13" s="47" t="s">
        <v>194</v>
      </c>
      <c r="C13" s="47"/>
    </row>
    <row r="14" spans="1:3" x14ac:dyDescent="0.35">
      <c r="A14" s="28" t="s">
        <v>18</v>
      </c>
      <c r="B14" s="47" t="s">
        <v>21</v>
      </c>
      <c r="C14" s="47"/>
    </row>
    <row r="15" spans="1:3" x14ac:dyDescent="0.35">
      <c r="A15" s="28" t="s">
        <v>19</v>
      </c>
      <c r="B15" s="47" t="s">
        <v>21</v>
      </c>
      <c r="C15" s="47"/>
    </row>
    <row r="16" spans="1:3" x14ac:dyDescent="0.35">
      <c r="A16" s="76" t="s">
        <v>20</v>
      </c>
      <c r="B16" s="47" t="s">
        <v>57</v>
      </c>
      <c r="C16" s="47"/>
    </row>
    <row r="17" spans="1:3" x14ac:dyDescent="0.35">
      <c r="A17" s="77"/>
      <c r="B17" s="38" t="s">
        <v>26</v>
      </c>
      <c r="C17" s="38" t="s">
        <v>4</v>
      </c>
    </row>
    <row r="18" spans="1:3" x14ac:dyDescent="0.35">
      <c r="A18" s="77"/>
      <c r="B18" s="9" t="s">
        <v>195</v>
      </c>
      <c r="C18" s="9" t="s">
        <v>195</v>
      </c>
    </row>
    <row r="19" spans="1:3" x14ac:dyDescent="0.35">
      <c r="A19" s="77"/>
      <c r="B19" s="9" t="s">
        <v>195</v>
      </c>
      <c r="C19" s="9" t="s">
        <v>195</v>
      </c>
    </row>
    <row r="20" spans="1:3" x14ac:dyDescent="0.35">
      <c r="A20" s="77"/>
      <c r="B20" s="9" t="s">
        <v>195</v>
      </c>
      <c r="C20" s="9" t="s">
        <v>195</v>
      </c>
    </row>
    <row r="21" spans="1:3" x14ac:dyDescent="0.35">
      <c r="A21" s="28" t="s">
        <v>13</v>
      </c>
      <c r="B21" s="47" t="s">
        <v>22</v>
      </c>
      <c r="C21" s="47"/>
    </row>
    <row r="22" spans="1:3" x14ac:dyDescent="0.35">
      <c r="A22" s="28" t="s">
        <v>47</v>
      </c>
      <c r="B22" s="47" t="s">
        <v>195</v>
      </c>
      <c r="C22" s="47"/>
    </row>
    <row r="23" spans="1:3" x14ac:dyDescent="0.35">
      <c r="A23" s="28" t="s">
        <v>5</v>
      </c>
      <c r="B23" s="47" t="s">
        <v>12</v>
      </c>
      <c r="C23" s="47"/>
    </row>
    <row r="24" spans="1:3" x14ac:dyDescent="0.35">
      <c r="A24" s="28" t="s">
        <v>58</v>
      </c>
      <c r="B24" s="47" t="s">
        <v>22</v>
      </c>
      <c r="C24" s="47"/>
    </row>
    <row r="25" spans="1:3" x14ac:dyDescent="0.35">
      <c r="A25" s="28" t="s">
        <v>25</v>
      </c>
      <c r="B25" s="47" t="s">
        <v>195</v>
      </c>
      <c r="C25" s="47"/>
    </row>
    <row r="26" spans="1:3" x14ac:dyDescent="0.35">
      <c r="A26" s="36" t="s">
        <v>59</v>
      </c>
      <c r="B26" s="47" t="s">
        <v>22</v>
      </c>
      <c r="C26" s="47"/>
    </row>
    <row r="27" spans="1:3" x14ac:dyDescent="0.35">
      <c r="A27" s="75" t="s">
        <v>50</v>
      </c>
      <c r="B27" s="75"/>
      <c r="C27" s="75"/>
    </row>
    <row r="28" spans="1:3" ht="120" customHeight="1" x14ac:dyDescent="0.35">
      <c r="A28" s="68" t="s">
        <v>24</v>
      </c>
      <c r="B28" s="69"/>
      <c r="C28" s="26" t="s">
        <v>199</v>
      </c>
    </row>
    <row r="29" spans="1:3" ht="33.4" customHeight="1" x14ac:dyDescent="0.35">
      <c r="A29" s="70" t="s">
        <v>23</v>
      </c>
      <c r="B29" s="71"/>
      <c r="C29" s="42" t="s">
        <v>200</v>
      </c>
    </row>
    <row r="30" spans="1:3" ht="46.15" customHeight="1" x14ac:dyDescent="0.35">
      <c r="A30" s="70" t="s">
        <v>201</v>
      </c>
      <c r="B30" s="71"/>
      <c r="C30" s="43" t="s">
        <v>202</v>
      </c>
    </row>
    <row r="31" spans="1:3" ht="14.65" customHeight="1" x14ac:dyDescent="0.35">
      <c r="A31" s="70" t="s">
        <v>196</v>
      </c>
      <c r="B31" s="71"/>
      <c r="C31" s="26" t="s">
        <v>195</v>
      </c>
    </row>
    <row r="32" spans="1:3" x14ac:dyDescent="0.35">
      <c r="A32" s="70" t="s">
        <v>197</v>
      </c>
      <c r="B32" s="71"/>
      <c r="C32" s="26" t="s">
        <v>195</v>
      </c>
    </row>
    <row r="33" spans="1:3" ht="28.5" customHeight="1" x14ac:dyDescent="0.35">
      <c r="A33" s="70" t="s">
        <v>198</v>
      </c>
      <c r="B33" s="71"/>
      <c r="C33" s="42" t="s">
        <v>203</v>
      </c>
    </row>
    <row r="34" spans="1:3" ht="14.65" customHeight="1" x14ac:dyDescent="0.35">
      <c r="A34" s="27" t="s">
        <v>77</v>
      </c>
      <c r="B34" s="27"/>
      <c r="C34" s="26" t="s">
        <v>195</v>
      </c>
    </row>
    <row r="35" spans="1:3" ht="29" x14ac:dyDescent="0.35">
      <c r="A35" s="73" t="s">
        <v>89</v>
      </c>
      <c r="B35" s="74"/>
      <c r="C35" s="44" t="s">
        <v>204</v>
      </c>
    </row>
    <row r="36" spans="1:3" x14ac:dyDescent="0.35">
      <c r="A36" s="72" t="s">
        <v>71</v>
      </c>
      <c r="B36" s="72"/>
      <c r="C36" s="72"/>
    </row>
    <row r="37" spans="1:3" x14ac:dyDescent="0.35">
      <c r="A37" s="67" t="s">
        <v>72</v>
      </c>
      <c r="B37" s="67"/>
      <c r="C37" s="26" t="s">
        <v>195</v>
      </c>
    </row>
    <row r="38" spans="1:3" x14ac:dyDescent="0.35">
      <c r="A38" s="67" t="s">
        <v>73</v>
      </c>
      <c r="B38" s="67"/>
      <c r="C38" s="26" t="s">
        <v>195</v>
      </c>
    </row>
    <row r="39" spans="1:3" x14ac:dyDescent="0.35">
      <c r="A39" s="67" t="s">
        <v>74</v>
      </c>
      <c r="B39" s="67"/>
      <c r="C39" s="26" t="s">
        <v>195</v>
      </c>
    </row>
    <row r="40" spans="1:3" x14ac:dyDescent="0.35">
      <c r="A40" s="67" t="s">
        <v>75</v>
      </c>
      <c r="B40" s="67"/>
      <c r="C40" s="26" t="s">
        <v>195</v>
      </c>
    </row>
    <row r="41" spans="1:3" x14ac:dyDescent="0.35">
      <c r="A41" s="67" t="s">
        <v>76</v>
      </c>
      <c r="B41" s="67"/>
      <c r="C41" s="26" t="s">
        <v>195</v>
      </c>
    </row>
    <row r="42" spans="1:3" x14ac:dyDescent="0.35">
      <c r="A42" s="67" t="s">
        <v>78</v>
      </c>
      <c r="B42" s="67"/>
      <c r="C42" s="26" t="s">
        <v>195</v>
      </c>
    </row>
    <row r="43" spans="1:3" x14ac:dyDescent="0.35">
      <c r="A43" s="67" t="s">
        <v>79</v>
      </c>
      <c r="B43" s="67"/>
      <c r="C43" s="26" t="s">
        <v>195</v>
      </c>
    </row>
    <row r="44" spans="1:3" x14ac:dyDescent="0.35">
      <c r="A44" s="67" t="s">
        <v>80</v>
      </c>
      <c r="B44" s="67"/>
      <c r="C44" s="26" t="s">
        <v>195</v>
      </c>
    </row>
    <row r="45" spans="1:3" x14ac:dyDescent="0.35">
      <c r="A45" s="67" t="s">
        <v>81</v>
      </c>
      <c r="B45" s="67"/>
      <c r="C45" s="26" t="s">
        <v>195</v>
      </c>
    </row>
    <row r="46" spans="1:3" x14ac:dyDescent="0.35">
      <c r="A46" s="67" t="s">
        <v>82</v>
      </c>
      <c r="B46" s="67"/>
      <c r="C46" s="26" t="s">
        <v>195</v>
      </c>
    </row>
    <row r="47" spans="1:3" x14ac:dyDescent="0.35">
      <c r="A47" s="67" t="s">
        <v>83</v>
      </c>
      <c r="B47" s="67"/>
      <c r="C47" s="26" t="s">
        <v>195</v>
      </c>
    </row>
    <row r="48" spans="1:3" x14ac:dyDescent="0.35">
      <c r="A48" s="67" t="s">
        <v>84</v>
      </c>
      <c r="B48" s="67"/>
      <c r="C48" s="26" t="s">
        <v>195</v>
      </c>
    </row>
    <row r="49" spans="1:3" x14ac:dyDescent="0.35">
      <c r="A49" s="67" t="s">
        <v>85</v>
      </c>
      <c r="B49" s="67"/>
      <c r="C49" s="26" t="s">
        <v>195</v>
      </c>
    </row>
    <row r="50" spans="1:3" x14ac:dyDescent="0.35">
      <c r="A50" s="67" t="s">
        <v>86</v>
      </c>
      <c r="B50" s="67"/>
      <c r="C50" s="26" t="s">
        <v>195</v>
      </c>
    </row>
    <row r="51" spans="1:3" x14ac:dyDescent="0.35">
      <c r="A51" s="67" t="s">
        <v>87</v>
      </c>
      <c r="B51" s="67"/>
      <c r="C51" s="26" t="s">
        <v>195</v>
      </c>
    </row>
    <row r="52" spans="1:3" x14ac:dyDescent="0.35">
      <c r="A52" s="67" t="s">
        <v>88</v>
      </c>
      <c r="B52" s="67"/>
      <c r="C52" s="26" t="s">
        <v>195</v>
      </c>
    </row>
  </sheetData>
  <mergeCells count="47">
    <mergeCell ref="B14:C14"/>
    <mergeCell ref="A1:C1"/>
    <mergeCell ref="B8:C8"/>
    <mergeCell ref="B9:C9"/>
    <mergeCell ref="B12:C12"/>
    <mergeCell ref="B13:C13"/>
    <mergeCell ref="B2:C2"/>
    <mergeCell ref="B3:C3"/>
    <mergeCell ref="B4:C4"/>
    <mergeCell ref="B5:C5"/>
    <mergeCell ref="B6:C6"/>
    <mergeCell ref="B7:C7"/>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5:B35"/>
    <mergeCell ref="A49:B49"/>
    <mergeCell ref="A50:B50"/>
    <mergeCell ref="A51:B51"/>
    <mergeCell ref="A52:B52"/>
    <mergeCell ref="A48:B48"/>
    <mergeCell ref="A47:B47"/>
    <mergeCell ref="A42:B42"/>
    <mergeCell ref="A43:B43"/>
    <mergeCell ref="A44:B44"/>
    <mergeCell ref="A45:B45"/>
    <mergeCell ref="A46:B4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opLeftCell="A23" zoomScale="80" zoomScaleNormal="80" workbookViewId="0">
      <selection activeCell="A30" sqref="A30"/>
    </sheetView>
  </sheetViews>
  <sheetFormatPr baseColWidth="10" defaultColWidth="0" defaultRowHeight="14.5" x14ac:dyDescent="0.35"/>
  <cols>
    <col min="1" max="1" width="52.2695312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78" t="s">
        <v>29</v>
      </c>
      <c r="B1" s="78"/>
      <c r="C1" s="78"/>
    </row>
    <row r="2" spans="1:6" x14ac:dyDescent="0.35">
      <c r="A2" s="17" t="s">
        <v>14</v>
      </c>
      <c r="B2" s="98" t="str">
        <f>'GENERALES NOTA 321'!B2:C2</f>
        <v>SINIESTRO 147364306 - APLICATIVO 214616</v>
      </c>
      <c r="C2" s="99"/>
    </row>
    <row r="3" spans="1:6" x14ac:dyDescent="0.35">
      <c r="A3" s="18" t="s">
        <v>2</v>
      </c>
      <c r="B3" s="83" t="str">
        <f>'GENERALES NOTA 321'!B3:C3</f>
        <v>11001310301820230012200</v>
      </c>
      <c r="C3" s="83"/>
    </row>
    <row r="4" spans="1:6" x14ac:dyDescent="0.35">
      <c r="A4" s="18" t="s">
        <v>0</v>
      </c>
      <c r="B4" s="83" t="str">
        <f>'GENERALES NOTA 321'!B4:C4</f>
        <v>Juzgado 18 Civil del Circuito de Bogotá</v>
      </c>
      <c r="C4" s="83"/>
    </row>
    <row r="5" spans="1:6" x14ac:dyDescent="0.35">
      <c r="A5" s="18" t="s">
        <v>92</v>
      </c>
      <c r="B5" s="83" t="str">
        <f>'GENERALES NOTA 321'!B5:C5</f>
        <v>Allianz Seguros S.A. 
Transportes Integrales y Eficientes de Colombia - Transcol S.A.S
Rentandes S.A.S.
John Andrei Betancur Arenas</v>
      </c>
      <c r="C5" s="83"/>
    </row>
    <row r="6" spans="1:6" ht="14.65" customHeight="1" x14ac:dyDescent="0.35">
      <c r="A6" s="18" t="s">
        <v>1</v>
      </c>
      <c r="B6" s="83" t="str">
        <f>'GENERALES NOTA 321'!B6:C6</f>
        <v>Luis Alberto Tovar Reina (padre)
María Victoria Méndez Camargo (madre)
Jessica Paola Tovar Méndez (hermana)
Luis Felipe Tovar Méndez (hermano)
Diego Armando Méndez Camargo (hermano)</v>
      </c>
      <c r="C6" s="83"/>
    </row>
    <row r="7" spans="1:6" x14ac:dyDescent="0.35">
      <c r="A7" s="18" t="s">
        <v>93</v>
      </c>
      <c r="B7" s="83" t="str">
        <f>'GENERALES NOTA 321'!B7:C7</f>
        <v>LLAMADA EN GARANTIA</v>
      </c>
      <c r="C7" s="83"/>
    </row>
    <row r="8" spans="1:6" ht="29" x14ac:dyDescent="0.35">
      <c r="A8" s="18" t="s">
        <v>32</v>
      </c>
      <c r="B8" s="94">
        <f>'GENERALES NOTA 322'!B15:C15</f>
        <v>424277000</v>
      </c>
      <c r="C8" s="95"/>
    </row>
    <row r="9" spans="1:6" x14ac:dyDescent="0.35">
      <c r="A9" s="100" t="s">
        <v>33</v>
      </c>
      <c r="B9" s="86" t="s">
        <v>34</v>
      </c>
      <c r="C9" s="87"/>
    </row>
    <row r="10" spans="1:6" x14ac:dyDescent="0.35">
      <c r="A10" s="100"/>
      <c r="B10" s="19" t="s">
        <v>35</v>
      </c>
      <c r="C10" s="16">
        <f>'GENERALES NOTA 322'!C17</f>
        <v>72000000</v>
      </c>
    </row>
    <row r="11" spans="1:6" x14ac:dyDescent="0.35">
      <c r="A11" s="100"/>
      <c r="B11" s="19" t="s">
        <v>36</v>
      </c>
      <c r="C11" s="16">
        <f>'GENERALES NOTA 322'!C18</f>
        <v>2277000</v>
      </c>
    </row>
    <row r="12" spans="1:6" x14ac:dyDescent="0.35">
      <c r="A12" s="100"/>
      <c r="B12" s="86"/>
      <c r="C12" s="87"/>
    </row>
    <row r="13" spans="1:6" x14ac:dyDescent="0.35">
      <c r="A13" s="100"/>
      <c r="B13" s="19" t="s">
        <v>95</v>
      </c>
      <c r="C13" s="45">
        <v>350000000</v>
      </c>
    </row>
    <row r="14" spans="1:6" x14ac:dyDescent="0.35">
      <c r="A14" s="100"/>
      <c r="B14" s="19" t="s">
        <v>96</v>
      </c>
      <c r="C14" s="21"/>
      <c r="E14" t="s">
        <v>45</v>
      </c>
      <c r="F14" s="14">
        <v>0.7</v>
      </c>
    </row>
    <row r="15" spans="1:6" x14ac:dyDescent="0.35">
      <c r="A15" s="20" t="s">
        <v>30</v>
      </c>
      <c r="B15" s="98" t="s">
        <v>43</v>
      </c>
      <c r="C15" s="99"/>
    </row>
    <row r="16" spans="1:6" ht="89.25" customHeight="1" x14ac:dyDescent="0.35">
      <c r="A16" s="18" t="s">
        <v>31</v>
      </c>
      <c r="B16" s="96" t="s">
        <v>208</v>
      </c>
      <c r="C16" s="97"/>
    </row>
    <row r="17" spans="1:3" ht="28.5" customHeight="1" x14ac:dyDescent="0.35">
      <c r="A17" s="11" t="s">
        <v>38</v>
      </c>
      <c r="B17" s="81">
        <f>((C19+C20+C22+C23)-C26)*C25*C27</f>
        <v>189315000</v>
      </c>
      <c r="C17" s="81"/>
    </row>
    <row r="18" spans="1:3" x14ac:dyDescent="0.35">
      <c r="A18" s="20" t="s">
        <v>39</v>
      </c>
      <c r="B18" s="88" t="s">
        <v>34</v>
      </c>
      <c r="C18" s="89"/>
    </row>
    <row r="19" spans="1:3" x14ac:dyDescent="0.35">
      <c r="A19" s="84"/>
      <c r="B19" s="19" t="s">
        <v>35</v>
      </c>
      <c r="C19" s="16"/>
    </row>
    <row r="20" spans="1:3" x14ac:dyDescent="0.35">
      <c r="A20" s="85"/>
      <c r="B20" s="19" t="s">
        <v>36</v>
      </c>
      <c r="C20" s="16">
        <v>350000</v>
      </c>
    </row>
    <row r="21" spans="1:3" x14ac:dyDescent="0.35">
      <c r="A21" s="85"/>
      <c r="B21" s="86" t="s">
        <v>37</v>
      </c>
      <c r="C21" s="87"/>
    </row>
    <row r="22" spans="1:3" x14ac:dyDescent="0.35">
      <c r="A22" s="85"/>
      <c r="B22" s="19" t="s">
        <v>95</v>
      </c>
      <c r="C22" s="16">
        <v>210000000</v>
      </c>
    </row>
    <row r="23" spans="1:3" ht="29" x14ac:dyDescent="0.35">
      <c r="A23" s="85"/>
      <c r="B23" s="19" t="s">
        <v>97</v>
      </c>
      <c r="C23" s="16">
        <v>0</v>
      </c>
    </row>
    <row r="24" spans="1:3" x14ac:dyDescent="0.35">
      <c r="A24" s="85"/>
      <c r="B24" s="86" t="s">
        <v>98</v>
      </c>
      <c r="C24" s="87"/>
    </row>
    <row r="25" spans="1:3" x14ac:dyDescent="0.35">
      <c r="A25" s="22"/>
      <c r="B25" s="19" t="s">
        <v>102</v>
      </c>
      <c r="C25" s="23">
        <v>1</v>
      </c>
    </row>
    <row r="26" spans="1:3" x14ac:dyDescent="0.35">
      <c r="A26" s="24"/>
      <c r="B26" s="19" t="s">
        <v>99</v>
      </c>
      <c r="C26" s="25">
        <v>21035000</v>
      </c>
    </row>
    <row r="27" spans="1:3" x14ac:dyDescent="0.35">
      <c r="A27" s="24"/>
      <c r="B27" s="19" t="s">
        <v>111</v>
      </c>
      <c r="C27" s="23">
        <v>1</v>
      </c>
    </row>
    <row r="28" spans="1:3" x14ac:dyDescent="0.35">
      <c r="A28" s="15" t="s">
        <v>90</v>
      </c>
      <c r="B28" s="81">
        <f>IFERROR(B17*(VLOOKUP(B15,Hoja2!$G$1:$H$6,2,0)),16666)</f>
        <v>16666</v>
      </c>
      <c r="C28" s="81"/>
    </row>
    <row r="29" spans="1:3" ht="103.5" customHeight="1" x14ac:dyDescent="0.35">
      <c r="A29" s="18" t="s">
        <v>40</v>
      </c>
      <c r="B29" s="82" t="s">
        <v>207</v>
      </c>
      <c r="C29" s="83"/>
    </row>
    <row r="30" spans="1:3" ht="132" customHeight="1" x14ac:dyDescent="0.35">
      <c r="A30" s="18" t="s">
        <v>41</v>
      </c>
      <c r="B30" s="90" t="s">
        <v>206</v>
      </c>
      <c r="C30" s="91"/>
    </row>
    <row r="32" spans="1:3" x14ac:dyDescent="0.35">
      <c r="A32" s="24"/>
      <c r="B32" s="24"/>
      <c r="C32" s="24"/>
    </row>
    <row r="33" spans="1:3" ht="26" x14ac:dyDescent="0.35">
      <c r="A33" s="92" t="s">
        <v>168</v>
      </c>
      <c r="B33" s="92"/>
      <c r="C33" s="92"/>
    </row>
    <row r="34" spans="1:3" x14ac:dyDescent="0.35">
      <c r="A34" s="93" t="s">
        <v>171</v>
      </c>
      <c r="B34" s="93"/>
      <c r="C34" s="93"/>
    </row>
    <row r="35" spans="1:3" x14ac:dyDescent="0.35">
      <c r="A35" s="30" t="s">
        <v>150</v>
      </c>
      <c r="B35" s="30" t="s">
        <v>169</v>
      </c>
      <c r="C35" s="31" t="s">
        <v>170</v>
      </c>
    </row>
    <row r="36" spans="1:3" ht="25" x14ac:dyDescent="0.35">
      <c r="A36" s="32" t="s">
        <v>158</v>
      </c>
      <c r="B36" s="33" t="s">
        <v>22</v>
      </c>
      <c r="C36" s="32" t="s">
        <v>172</v>
      </c>
    </row>
    <row r="37" spans="1:3" ht="50" x14ac:dyDescent="0.35">
      <c r="A37" s="32" t="s">
        <v>159</v>
      </c>
      <c r="B37" s="33" t="s">
        <v>22</v>
      </c>
      <c r="C37" s="32" t="s">
        <v>151</v>
      </c>
    </row>
    <row r="38" spans="1:3" ht="37.5" x14ac:dyDescent="0.35">
      <c r="A38" s="32" t="s">
        <v>160</v>
      </c>
      <c r="B38" s="33" t="s">
        <v>22</v>
      </c>
      <c r="C38" s="32" t="s">
        <v>173</v>
      </c>
    </row>
    <row r="39" spans="1:3" ht="25" x14ac:dyDescent="0.35">
      <c r="A39" s="32" t="s">
        <v>161</v>
      </c>
      <c r="B39" s="33" t="s">
        <v>22</v>
      </c>
      <c r="C39" s="32" t="s">
        <v>152</v>
      </c>
    </row>
    <row r="40" spans="1:3" x14ac:dyDescent="0.35">
      <c r="A40" s="32" t="s">
        <v>162</v>
      </c>
      <c r="B40" s="33" t="s">
        <v>22</v>
      </c>
      <c r="C40" s="34"/>
    </row>
    <row r="41" spans="1:3" ht="25" x14ac:dyDescent="0.35">
      <c r="A41" s="32" t="s">
        <v>163</v>
      </c>
      <c r="B41" s="33" t="s">
        <v>22</v>
      </c>
      <c r="C41" s="32" t="s">
        <v>153</v>
      </c>
    </row>
    <row r="42" spans="1:3" ht="25" x14ac:dyDescent="0.35">
      <c r="A42" s="32" t="s">
        <v>164</v>
      </c>
      <c r="B42" s="33" t="s">
        <v>22</v>
      </c>
      <c r="C42" s="32" t="s">
        <v>154</v>
      </c>
    </row>
    <row r="43" spans="1:3" x14ac:dyDescent="0.35">
      <c r="A43" s="32" t="s">
        <v>165</v>
      </c>
      <c r="B43" s="33" t="s">
        <v>22</v>
      </c>
      <c r="C43" s="34" t="s">
        <v>155</v>
      </c>
    </row>
    <row r="44" spans="1:3" ht="25" x14ac:dyDescent="0.35">
      <c r="A44" s="32" t="s">
        <v>166</v>
      </c>
      <c r="B44" s="33" t="s">
        <v>22</v>
      </c>
      <c r="C44" s="34" t="s">
        <v>156</v>
      </c>
    </row>
    <row r="45" spans="1:3" ht="25" x14ac:dyDescent="0.35">
      <c r="A45" s="32" t="s">
        <v>167</v>
      </c>
      <c r="B45" s="33" t="s">
        <v>22</v>
      </c>
      <c r="C45" s="34" t="s">
        <v>157</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abSelected="1" zoomScale="70" zoomScaleNormal="70" workbookViewId="0">
      <selection activeCell="B11" sqref="B11:C11"/>
    </sheetView>
  </sheetViews>
  <sheetFormatPr baseColWidth="10" defaultColWidth="0" defaultRowHeight="14.5" x14ac:dyDescent="0.35"/>
  <cols>
    <col min="1" max="1" width="62.26953125" customWidth="1"/>
    <col min="2" max="3" width="69.26953125" customWidth="1"/>
    <col min="4" max="16384" width="10.7265625" hidden="1"/>
  </cols>
  <sheetData>
    <row r="1" spans="1:3" ht="26" x14ac:dyDescent="0.35">
      <c r="A1" s="78" t="s">
        <v>42</v>
      </c>
      <c r="B1" s="78"/>
      <c r="C1" s="78"/>
    </row>
    <row r="2" spans="1:3" ht="16.899999999999999" customHeight="1" x14ac:dyDescent="0.35">
      <c r="A2" s="28" t="s">
        <v>14</v>
      </c>
      <c r="B2" s="79" t="s">
        <v>205</v>
      </c>
      <c r="C2" s="74"/>
    </row>
    <row r="3" spans="1:3" ht="16.149999999999999" customHeight="1" x14ac:dyDescent="0.35">
      <c r="A3" s="5" t="s">
        <v>120</v>
      </c>
      <c r="B3" s="47" t="str">
        <f>'GENERALES NOTA 322'!B2:C2</f>
        <v>11001310301820230012200</v>
      </c>
      <c r="C3" s="47"/>
    </row>
    <row r="4" spans="1:3" x14ac:dyDescent="0.35">
      <c r="A4" s="5" t="s">
        <v>109</v>
      </c>
      <c r="B4" s="47" t="str">
        <f>'GENERALES NOTA 322'!B3:C3</f>
        <v>Juzgado 18 Civil del Circuito de Bogotá</v>
      </c>
      <c r="C4" s="47"/>
    </row>
    <row r="5" spans="1:3" ht="28.9" customHeight="1" x14ac:dyDescent="0.35">
      <c r="A5" s="5" t="s">
        <v>121</v>
      </c>
      <c r="B5" s="47" t="str">
        <f>'GENERALES NOTA 322'!B4:C4</f>
        <v>Allianz Seguros S.A. 
Transportes Integrales y Eficientes de Colombia - Transcol S.A.S
Rentandes S.A.S.
John Andrei Betancur Arenas</v>
      </c>
      <c r="C5" s="47"/>
    </row>
    <row r="6" spans="1:3" x14ac:dyDescent="0.35">
      <c r="A6" s="5" t="s">
        <v>122</v>
      </c>
      <c r="B6" s="47" t="str">
        <f>'GENERALES NOTA 322'!B5:C5</f>
        <v>Luis Alberto Tovar Reina (padre)
María Victoria Méndez Camargo (madre)
Jessica Paola Tovar Méndez (hermana)
Luis Felipe Tovar Méndez (hermano)
Diego Armando Méndez Camargo (hermano)</v>
      </c>
      <c r="C6" s="47"/>
    </row>
    <row r="7" spans="1:3" ht="43.5" customHeight="1" x14ac:dyDescent="0.35">
      <c r="A7" s="5" t="s">
        <v>123</v>
      </c>
      <c r="B7" s="47" t="str">
        <f>'GENERALES NOTA 322'!B6:C6</f>
        <v>LLAMADA EN GARANTIA</v>
      </c>
      <c r="C7" s="47"/>
    </row>
    <row r="8" spans="1:3" x14ac:dyDescent="0.35">
      <c r="A8" s="5" t="s">
        <v>100</v>
      </c>
      <c r="B8" s="47" t="s">
        <v>43</v>
      </c>
      <c r="C8" s="47"/>
    </row>
    <row r="9" spans="1:3" x14ac:dyDescent="0.35">
      <c r="A9" s="12" t="s">
        <v>39</v>
      </c>
      <c r="B9" s="111">
        <v>226800000</v>
      </c>
      <c r="C9" s="111"/>
    </row>
    <row r="10" spans="1:3" x14ac:dyDescent="0.35">
      <c r="A10" s="12" t="s">
        <v>140</v>
      </c>
      <c r="B10" s="112">
        <v>16666</v>
      </c>
      <c r="C10" s="112"/>
    </row>
    <row r="11" spans="1:3" ht="74.5" customHeight="1" x14ac:dyDescent="0.35">
      <c r="A11" s="114" t="s">
        <v>139</v>
      </c>
      <c r="B11" s="113" t="s">
        <v>210</v>
      </c>
      <c r="C11" s="67"/>
    </row>
    <row r="12" spans="1:3" ht="29" x14ac:dyDescent="0.35">
      <c r="A12" s="5" t="s">
        <v>141</v>
      </c>
      <c r="B12" s="47" t="s">
        <v>21</v>
      </c>
      <c r="C12" s="47"/>
    </row>
    <row r="13" spans="1:3" ht="29" x14ac:dyDescent="0.35">
      <c r="A13" s="5" t="s">
        <v>142</v>
      </c>
      <c r="B13" s="47" t="s">
        <v>21</v>
      </c>
      <c r="C13" s="47"/>
    </row>
    <row r="14" spans="1:3" x14ac:dyDescent="0.35">
      <c r="A14" s="5" t="s">
        <v>143</v>
      </c>
      <c r="B14" s="27" t="s">
        <v>21</v>
      </c>
      <c r="C14" s="27" t="s">
        <v>209</v>
      </c>
    </row>
    <row r="15" spans="1:3" x14ac:dyDescent="0.35">
      <c r="A15" s="12" t="s">
        <v>144</v>
      </c>
      <c r="B15" s="47" t="s">
        <v>22</v>
      </c>
      <c r="C15" s="47"/>
    </row>
    <row r="16" spans="1:3" ht="47.5" customHeight="1" x14ac:dyDescent="0.35">
      <c r="A16" s="114" t="s">
        <v>145</v>
      </c>
      <c r="B16" s="113" t="s">
        <v>211</v>
      </c>
      <c r="C16" s="113"/>
    </row>
    <row r="17" ht="36.4" customHeight="1" x14ac:dyDescent="0.35"/>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4.5" x14ac:dyDescent="0.35"/>
  <cols>
    <col min="1" max="1" width="54.453125" customWidth="1"/>
    <col min="2" max="2" width="23.453125" customWidth="1"/>
    <col min="3" max="3" width="98.7265625" customWidth="1"/>
    <col min="4" max="8" width="0" hidden="1" customWidth="1"/>
    <col min="9" max="16384" width="11.453125" hidden="1"/>
  </cols>
  <sheetData>
    <row r="1" spans="1:3" ht="18.5" x14ac:dyDescent="0.35">
      <c r="A1" s="103" t="s">
        <v>118</v>
      </c>
      <c r="B1" s="103"/>
      <c r="C1" s="103"/>
    </row>
    <row r="2" spans="1:3" x14ac:dyDescent="0.35">
      <c r="A2" s="28" t="s">
        <v>14</v>
      </c>
      <c r="B2" s="101" t="str">
        <f>'[2]AUTOS NOTA 321'!B2:C2</f>
        <v xml:space="preserve">SINIESTRO   LEGIS </v>
      </c>
      <c r="C2" s="102"/>
    </row>
    <row r="3" spans="1:3" ht="23.65" customHeight="1" x14ac:dyDescent="0.35">
      <c r="A3" s="5" t="s">
        <v>2</v>
      </c>
      <c r="B3" s="47" t="str">
        <f>'GENERALES NOTA 322'!B2:C2</f>
        <v>11001310301820230012200</v>
      </c>
      <c r="C3" s="47"/>
    </row>
    <row r="4" spans="1:3" x14ac:dyDescent="0.35">
      <c r="A4" s="5" t="s">
        <v>0</v>
      </c>
      <c r="B4" s="47" t="str">
        <f>'GENERALES NOTA 322'!B3:C3</f>
        <v>Juzgado 18 Civil del Circuito de Bogotá</v>
      </c>
      <c r="C4" s="47"/>
    </row>
    <row r="5" spans="1:3" x14ac:dyDescent="0.35">
      <c r="A5" s="5" t="s">
        <v>92</v>
      </c>
      <c r="B5" s="47" t="str">
        <f>'GENERALES NOTA 322'!B4:C4</f>
        <v>Allianz Seguros S.A. 
Transportes Integrales y Eficientes de Colombia - Transcol S.A.S
Rentandes S.A.S.
John Andrei Betancur Arenas</v>
      </c>
      <c r="C5" s="47"/>
    </row>
    <row r="6" spans="1:3" x14ac:dyDescent="0.35">
      <c r="A6" s="5" t="s">
        <v>1</v>
      </c>
      <c r="B6" s="47" t="str">
        <f>'GENERALES NOTA 322'!B5:C5</f>
        <v>Luis Alberto Tovar Reina (padre)
María Victoria Méndez Camargo (madre)
Jessica Paola Tovar Méndez (hermana)
Luis Felipe Tovar Méndez (hermano)
Diego Armando Méndez Camargo (hermano)</v>
      </c>
      <c r="C6" s="47"/>
    </row>
    <row r="7" spans="1:3" x14ac:dyDescent="0.35">
      <c r="A7" s="5" t="s">
        <v>93</v>
      </c>
      <c r="B7" s="47" t="str">
        <f>'GENERALES NOTA 322'!B6:C6</f>
        <v>LLAMADA EN GARANTIA</v>
      </c>
      <c r="C7" s="47"/>
    </row>
    <row r="8" spans="1:3" x14ac:dyDescent="0.35">
      <c r="A8" s="5" t="s">
        <v>100</v>
      </c>
      <c r="B8" s="47" t="str">
        <f>'GENERALES NOTA 325'!B8:C8</f>
        <v>REMOTO</v>
      </c>
      <c r="C8" s="47"/>
    </row>
    <row r="9" spans="1:3" x14ac:dyDescent="0.35">
      <c r="A9" s="12" t="s">
        <v>39</v>
      </c>
      <c r="B9" s="104">
        <f>'GENERALES  NOTA 324 -478'!B17:C17</f>
        <v>189315000</v>
      </c>
      <c r="C9" s="104"/>
    </row>
    <row r="10" spans="1:3" x14ac:dyDescent="0.35">
      <c r="A10" s="5" t="s">
        <v>112</v>
      </c>
      <c r="B10" s="105">
        <v>25000000</v>
      </c>
      <c r="C10" s="105"/>
    </row>
    <row r="11" spans="1:3" ht="40.9" customHeight="1" x14ac:dyDescent="0.35">
      <c r="A11" s="5" t="s">
        <v>149</v>
      </c>
      <c r="B11" s="47"/>
      <c r="C11" s="47"/>
    </row>
    <row r="12" spans="1:3" ht="40.9" hidden="1" customHeight="1" x14ac:dyDescent="0.35">
      <c r="A12" s="5" t="s">
        <v>115</v>
      </c>
      <c r="B12" s="47"/>
      <c r="C12" s="47"/>
    </row>
    <row r="13" spans="1:3" ht="18.75" customHeight="1" x14ac:dyDescent="0.35">
      <c r="A13" s="5" t="s">
        <v>116</v>
      </c>
      <c r="B13" s="106"/>
      <c r="C13" s="106"/>
    </row>
    <row r="14" spans="1:3" x14ac:dyDescent="0.35">
      <c r="A14" s="5" t="s">
        <v>117</v>
      </c>
      <c r="B14" s="47"/>
      <c r="C14" s="47"/>
    </row>
    <row r="20" spans="4:8" x14ac:dyDescent="0.35">
      <c r="D20" t="str">
        <f t="shared" ref="D20:H20" si="0">UPPER(D18)</f>
        <v/>
      </c>
      <c r="E20" t="str">
        <f t="shared" si="0"/>
        <v/>
      </c>
      <c r="F20" t="str">
        <f t="shared" si="0"/>
        <v/>
      </c>
      <c r="G20" t="str">
        <f t="shared" si="0"/>
        <v/>
      </c>
      <c r="H20" t="str">
        <f t="shared" si="0"/>
        <v/>
      </c>
    </row>
    <row r="21" spans="4:8" x14ac:dyDescent="0.35">
      <c r="D21" t="str">
        <f t="shared" ref="D21:H21" si="1">UPPER(D19)</f>
        <v/>
      </c>
      <c r="E21" t="str">
        <f t="shared" si="1"/>
        <v/>
      </c>
      <c r="F21" t="str">
        <f t="shared" si="1"/>
        <v/>
      </c>
      <c r="G21" t="str">
        <f t="shared" si="1"/>
        <v/>
      </c>
      <c r="H21" t="str">
        <f t="shared" si="1"/>
        <v/>
      </c>
    </row>
    <row r="22" spans="4:8" x14ac:dyDescent="0.35">
      <c r="D22" t="str">
        <f t="shared" ref="D22:H22" si="2">UPPER(D20)</f>
        <v/>
      </c>
      <c r="E22" t="str">
        <f t="shared" si="2"/>
        <v/>
      </c>
      <c r="F22" t="str">
        <f t="shared" si="2"/>
        <v/>
      </c>
      <c r="G22" t="str">
        <f t="shared" si="2"/>
        <v/>
      </c>
      <c r="H22" t="str">
        <f t="shared" si="2"/>
        <v/>
      </c>
    </row>
    <row r="23" spans="4:8" x14ac:dyDescent="0.35">
      <c r="D23" t="str">
        <f>UPPER(D21)</f>
        <v/>
      </c>
      <c r="E23" t="str">
        <f t="shared" ref="E23:H23" si="3">UPPER(E21)</f>
        <v/>
      </c>
      <c r="F23" t="str">
        <f t="shared" si="3"/>
        <v/>
      </c>
      <c r="G23" t="str">
        <f t="shared" si="3"/>
        <v/>
      </c>
      <c r="H23" t="str">
        <f t="shared" si="3"/>
        <v/>
      </c>
    </row>
    <row r="24" spans="4:8" x14ac:dyDescent="0.35">
      <c r="D24" t="str">
        <f t="shared" ref="D24:H24" si="4">UPPER(D22)</f>
        <v/>
      </c>
      <c r="E24" t="str">
        <f t="shared" si="4"/>
        <v/>
      </c>
      <c r="F24" t="str">
        <f t="shared" si="4"/>
        <v/>
      </c>
      <c r="G24" t="str">
        <f t="shared" si="4"/>
        <v/>
      </c>
      <c r="H24" t="str">
        <f t="shared" si="4"/>
        <v/>
      </c>
    </row>
    <row r="25" spans="4:8" x14ac:dyDescent="0.35">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5" x14ac:dyDescent="0.35"/>
  <cols>
    <col min="1" max="1" width="72.7265625" customWidth="1"/>
    <col min="2" max="2" width="39.7265625" customWidth="1"/>
    <col min="3" max="3" width="96.26953125" customWidth="1"/>
    <col min="4" max="16384" width="11.453125" hidden="1"/>
  </cols>
  <sheetData>
    <row r="1" spans="1:3" ht="18.5" x14ac:dyDescent="0.35">
      <c r="A1" s="103" t="s">
        <v>119</v>
      </c>
      <c r="B1" s="103"/>
      <c r="C1" s="103"/>
    </row>
    <row r="2" spans="1:3" ht="13.9" customHeight="1" x14ac:dyDescent="0.35">
      <c r="A2" s="10" t="s">
        <v>14</v>
      </c>
      <c r="B2" s="101" t="str">
        <f>'[2]AUTOS NOTA 321'!B2:C2</f>
        <v xml:space="preserve">SINIESTRO   LEGIS </v>
      </c>
      <c r="C2" s="102"/>
    </row>
    <row r="3" spans="1:3" x14ac:dyDescent="0.35">
      <c r="A3" s="5" t="s">
        <v>2</v>
      </c>
      <c r="B3" s="47" t="str">
        <f>'GENERALES NOTA 322'!B2:C2</f>
        <v>11001310301820230012200</v>
      </c>
      <c r="C3" s="47"/>
    </row>
    <row r="4" spans="1:3" x14ac:dyDescent="0.35">
      <c r="A4" s="5" t="s">
        <v>0</v>
      </c>
      <c r="B4" s="47" t="str">
        <f>'GENERALES NOTA 322'!B3:C3</f>
        <v>Juzgado 18 Civil del Circuito de Bogotá</v>
      </c>
      <c r="C4" s="47"/>
    </row>
    <row r="5" spans="1:3" x14ac:dyDescent="0.35">
      <c r="A5" s="5" t="s">
        <v>92</v>
      </c>
      <c r="B5" s="47" t="str">
        <f>'GENERALES NOTA 322'!B4:C4</f>
        <v>Allianz Seguros S.A. 
Transportes Integrales y Eficientes de Colombia - Transcol S.A.S
Rentandes S.A.S.
John Andrei Betancur Arenas</v>
      </c>
      <c r="C5" s="47"/>
    </row>
    <row r="6" spans="1:3" x14ac:dyDescent="0.35">
      <c r="A6" s="5" t="s">
        <v>1</v>
      </c>
      <c r="B6" s="47" t="str">
        <f>'GENERALES NOTA 322'!B5:C5</f>
        <v>Luis Alberto Tovar Reina (padre)
María Victoria Méndez Camargo (madre)
Jessica Paola Tovar Méndez (hermana)
Luis Felipe Tovar Méndez (hermano)
Diego Armando Méndez Camargo (hermano)</v>
      </c>
      <c r="C6" s="47"/>
    </row>
    <row r="7" spans="1:3" x14ac:dyDescent="0.35">
      <c r="A7" s="5" t="s">
        <v>93</v>
      </c>
      <c r="B7" s="47" t="str">
        <f>'GENERALES NOTA 322'!B6:C6</f>
        <v>LLAMADA EN GARANTIA</v>
      </c>
      <c r="C7" s="47"/>
    </row>
    <row r="8" spans="1:3" x14ac:dyDescent="0.35">
      <c r="A8" s="5" t="s">
        <v>113</v>
      </c>
      <c r="B8" s="47" t="str">
        <f>'GENERALES NOTA 325'!B8:C8</f>
        <v>REMOTO</v>
      </c>
      <c r="C8" s="47"/>
    </row>
    <row r="9" spans="1:3" ht="24" customHeight="1" x14ac:dyDescent="0.35">
      <c r="A9" s="5" t="s">
        <v>114</v>
      </c>
      <c r="B9" s="47"/>
      <c r="C9" s="47"/>
    </row>
    <row r="10" spans="1:3" ht="88.5" customHeight="1" x14ac:dyDescent="0.35">
      <c r="A10" s="5" t="s">
        <v>146</v>
      </c>
      <c r="B10" s="47"/>
      <c r="C10" s="47"/>
    </row>
    <row r="11" spans="1:3" ht="43.5" customHeight="1" x14ac:dyDescent="0.35">
      <c r="A11" s="109"/>
      <c r="B11" s="109"/>
      <c r="C11" s="109"/>
    </row>
    <row r="12" spans="1:3" hidden="1" x14ac:dyDescent="0.35">
      <c r="A12" s="110"/>
      <c r="B12" s="110"/>
      <c r="C12" s="110"/>
    </row>
    <row r="13" spans="1:3" ht="18.5" x14ac:dyDescent="0.35">
      <c r="A13" s="103" t="s">
        <v>147</v>
      </c>
      <c r="B13" s="103"/>
      <c r="C13" s="103"/>
    </row>
    <row r="14" spans="1:3" x14ac:dyDescent="0.35">
      <c r="A14" s="20" t="s">
        <v>30</v>
      </c>
      <c r="B14" s="98" t="s">
        <v>43</v>
      </c>
      <c r="C14" s="99"/>
    </row>
    <row r="15" spans="1:3" ht="29" x14ac:dyDescent="0.35">
      <c r="A15" s="18" t="s">
        <v>31</v>
      </c>
      <c r="B15" s="96"/>
      <c r="C15" s="97"/>
    </row>
    <row r="16" spans="1:3" ht="29" x14ac:dyDescent="0.35">
      <c r="A16" s="11" t="s">
        <v>38</v>
      </c>
      <c r="B16" s="81">
        <f>((C18+C19+C21+C22)-C25)*C24*C26</f>
        <v>100000000</v>
      </c>
      <c r="C16" s="81"/>
    </row>
    <row r="17" spans="1:3" x14ac:dyDescent="0.35">
      <c r="A17" s="20" t="s">
        <v>39</v>
      </c>
      <c r="B17" s="88" t="s">
        <v>34</v>
      </c>
      <c r="C17" s="89"/>
    </row>
    <row r="18" spans="1:3" x14ac:dyDescent="0.35">
      <c r="A18" s="84"/>
      <c r="B18" s="19" t="s">
        <v>35</v>
      </c>
      <c r="C18" s="16">
        <v>100000000</v>
      </c>
    </row>
    <row r="19" spans="1:3" x14ac:dyDescent="0.35">
      <c r="A19" s="85"/>
      <c r="B19" s="19" t="s">
        <v>36</v>
      </c>
      <c r="C19" s="16">
        <v>0</v>
      </c>
    </row>
    <row r="20" spans="1:3" x14ac:dyDescent="0.35">
      <c r="A20" s="85"/>
      <c r="B20" s="86" t="s">
        <v>37</v>
      </c>
      <c r="C20" s="87"/>
    </row>
    <row r="21" spans="1:3" x14ac:dyDescent="0.35">
      <c r="A21" s="85"/>
      <c r="B21" s="19" t="s">
        <v>95</v>
      </c>
      <c r="C21" s="16">
        <v>0</v>
      </c>
    </row>
    <row r="22" spans="1:3" ht="29" x14ac:dyDescent="0.35">
      <c r="A22" s="85"/>
      <c r="B22" s="19" t="s">
        <v>97</v>
      </c>
      <c r="C22" s="16">
        <v>0</v>
      </c>
    </row>
    <row r="23" spans="1:3" x14ac:dyDescent="0.35">
      <c r="A23" s="85"/>
      <c r="B23" s="86" t="s">
        <v>98</v>
      </c>
      <c r="C23" s="87"/>
    </row>
    <row r="24" spans="1:3" x14ac:dyDescent="0.35">
      <c r="A24" s="22"/>
      <c r="B24" s="19" t="s">
        <v>102</v>
      </c>
      <c r="C24" s="23">
        <v>1</v>
      </c>
    </row>
    <row r="25" spans="1:3" x14ac:dyDescent="0.35">
      <c r="A25" s="24"/>
      <c r="B25" s="19" t="s">
        <v>99</v>
      </c>
      <c r="C25" s="25">
        <v>0</v>
      </c>
    </row>
    <row r="26" spans="1:3" x14ac:dyDescent="0.35">
      <c r="A26" s="24"/>
      <c r="B26" s="19" t="s">
        <v>111</v>
      </c>
      <c r="C26" s="23">
        <v>1</v>
      </c>
    </row>
    <row r="27" spans="1:3" x14ac:dyDescent="0.35">
      <c r="A27" s="15" t="s">
        <v>90</v>
      </c>
      <c r="B27" s="81">
        <f>IFERROR(B16*(VLOOKUP(B14,Hoja2!$G$1:$H$6,2,0)),16666)</f>
        <v>16666</v>
      </c>
      <c r="C27" s="81"/>
    </row>
    <row r="28" spans="1:3" ht="95.25" customHeight="1" x14ac:dyDescent="0.35">
      <c r="A28" s="29" t="s">
        <v>148</v>
      </c>
      <c r="B28" s="107"/>
      <c r="C28" s="108"/>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101</v>
      </c>
    </row>
    <row r="2" spans="1:1" x14ac:dyDescent="0.35">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53125" defaultRowHeight="14.5" x14ac:dyDescent="0.35"/>
  <cols>
    <col min="4" max="4" width="20.26953125" bestFit="1" customWidth="1"/>
    <col min="5" max="5" width="42.7265625" bestFit="1" customWidth="1"/>
    <col min="7" max="7" width="33.26953125" customWidth="1"/>
    <col min="14" max="14" width="20.7265625" customWidth="1"/>
  </cols>
  <sheetData>
    <row r="1" spans="1:14" x14ac:dyDescent="0.35">
      <c r="A1" s="8" t="s">
        <v>46</v>
      </c>
      <c r="B1" t="s">
        <v>21</v>
      </c>
      <c r="C1" s="8" t="s">
        <v>20</v>
      </c>
      <c r="D1" s="8" t="s">
        <v>47</v>
      </c>
      <c r="E1" s="3" t="s">
        <v>5</v>
      </c>
      <c r="F1" s="2" t="s">
        <v>45</v>
      </c>
      <c r="G1" s="2" t="s">
        <v>103</v>
      </c>
      <c r="H1" s="4">
        <v>0.7</v>
      </c>
      <c r="I1" t="s">
        <v>3</v>
      </c>
      <c r="J1" t="s">
        <v>65</v>
      </c>
      <c r="L1" t="s">
        <v>110</v>
      </c>
      <c r="N1" s="2" t="s">
        <v>137</v>
      </c>
    </row>
    <row r="2" spans="1:14" x14ac:dyDescent="0.35">
      <c r="A2" t="s">
        <v>51</v>
      </c>
      <c r="B2" t="s">
        <v>22</v>
      </c>
      <c r="C2" t="s">
        <v>55</v>
      </c>
      <c r="D2" s="2" t="s">
        <v>48</v>
      </c>
      <c r="E2" s="1" t="s">
        <v>8</v>
      </c>
      <c r="F2" s="2" t="s">
        <v>43</v>
      </c>
      <c r="G2" s="2" t="s">
        <v>104</v>
      </c>
      <c r="H2" s="4">
        <v>0.25</v>
      </c>
      <c r="I2" t="s">
        <v>61</v>
      </c>
      <c r="J2" t="s">
        <v>66</v>
      </c>
      <c r="L2" t="s">
        <v>94</v>
      </c>
      <c r="N2" s="2" t="s">
        <v>138</v>
      </c>
    </row>
    <row r="3" spans="1:14" x14ac:dyDescent="0.35">
      <c r="A3" t="s">
        <v>52</v>
      </c>
      <c r="C3" t="s">
        <v>56</v>
      </c>
      <c r="D3" s="2" t="s">
        <v>49</v>
      </c>
      <c r="E3" s="1" t="s">
        <v>9</v>
      </c>
      <c r="F3" s="2" t="s">
        <v>44</v>
      </c>
      <c r="G3" s="2" t="s">
        <v>105</v>
      </c>
      <c r="H3" s="4">
        <v>0.55000000000000004</v>
      </c>
      <c r="I3" t="s">
        <v>62</v>
      </c>
      <c r="J3" t="s">
        <v>67</v>
      </c>
      <c r="N3" s="2" t="s">
        <v>43</v>
      </c>
    </row>
    <row r="4" spans="1:14" x14ac:dyDescent="0.35">
      <c r="A4" t="s">
        <v>53</v>
      </c>
      <c r="C4" t="s">
        <v>57</v>
      </c>
      <c r="E4" s="1" t="s">
        <v>10</v>
      </c>
      <c r="G4" s="2" t="s">
        <v>106</v>
      </c>
      <c r="H4" s="4">
        <v>0.15</v>
      </c>
      <c r="I4" t="s">
        <v>63</v>
      </c>
      <c r="J4" t="s">
        <v>68</v>
      </c>
      <c r="N4" s="2"/>
    </row>
    <row r="5" spans="1:14" x14ac:dyDescent="0.35">
      <c r="A5" t="s">
        <v>54</v>
      </c>
      <c r="E5" s="1" t="s">
        <v>6</v>
      </c>
      <c r="G5" s="2" t="s">
        <v>107</v>
      </c>
      <c r="H5" s="4">
        <v>0.7</v>
      </c>
      <c r="I5" t="s">
        <v>64</v>
      </c>
      <c r="J5" t="s">
        <v>69</v>
      </c>
      <c r="N5" s="2"/>
    </row>
    <row r="6" spans="1:14" x14ac:dyDescent="0.35">
      <c r="E6" s="1" t="s">
        <v>7</v>
      </c>
      <c r="G6" s="2" t="s">
        <v>108</v>
      </c>
      <c r="H6" s="4">
        <v>0.3</v>
      </c>
      <c r="J6" t="s">
        <v>70</v>
      </c>
      <c r="N6" s="2"/>
    </row>
    <row r="7" spans="1:14" x14ac:dyDescent="0.35">
      <c r="E7" s="1" t="s">
        <v>12</v>
      </c>
      <c r="G7" s="2" t="s">
        <v>43</v>
      </c>
      <c r="N7" s="2" t="s">
        <v>43</v>
      </c>
    </row>
    <row r="8" spans="1:14" x14ac:dyDescent="0.35">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Revelo Castiblanco, Maria Alejandra (ALLIANZ COLOMBIA)</cp:lastModifiedBy>
  <dcterms:created xsi:type="dcterms:W3CDTF">2020-12-07T14:41:17Z</dcterms:created>
  <dcterms:modified xsi:type="dcterms:W3CDTF">2025-01-30T18:29:51Z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