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1A9C2DC1-CF09-43F6-A562-856C488615D8}" xr6:coauthVersionLast="47" xr6:coauthVersionMax="47" xr10:uidLastSave="{00000000-0000-0000-0000-000000000000}"/>
  <bookViews>
    <workbookView xWindow="-120" yWindow="-120" windowWidth="24240" windowHeight="13020" xr2:uid="{69AAD36E-CAFA-43EB-832F-400E58192986}"/>
  </bookViews>
  <sheets>
    <sheet name="LIQ. PRETENSIONES DEMANDA" sheetId="1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2" l="1"/>
  <c r="F40" i="12"/>
  <c r="G40" i="12" s="1"/>
  <c r="F28" i="12"/>
  <c r="G28" i="12" s="1"/>
  <c r="G29" i="12" s="1"/>
  <c r="F16" i="12"/>
  <c r="G16" i="12" s="1"/>
  <c r="G17" i="12" s="1"/>
  <c r="F44" i="12"/>
  <c r="F46" i="12"/>
  <c r="F47" i="12"/>
  <c r="F48" i="12"/>
  <c r="F49" i="12"/>
  <c r="F50" i="12"/>
  <c r="F51" i="12"/>
  <c r="F45" i="12"/>
  <c r="F32" i="12"/>
  <c r="F34" i="12"/>
  <c r="G34" i="12" s="1"/>
  <c r="E46" i="12" s="1"/>
  <c r="G46" i="12" s="1"/>
  <c r="F35" i="12"/>
  <c r="G35" i="12" s="1"/>
  <c r="E47" i="12" s="1"/>
  <c r="F36" i="12"/>
  <c r="G36" i="12" s="1"/>
  <c r="E48" i="12" s="1"/>
  <c r="G48" i="12" s="1"/>
  <c r="F37" i="12"/>
  <c r="G37" i="12" s="1"/>
  <c r="E49" i="12" s="1"/>
  <c r="G49" i="12" s="1"/>
  <c r="F38" i="12"/>
  <c r="G38" i="12" s="1"/>
  <c r="E50" i="12" s="1"/>
  <c r="F39" i="12"/>
  <c r="G39" i="12" s="1"/>
  <c r="E51" i="12" s="1"/>
  <c r="F33" i="12"/>
  <c r="G33" i="12" s="1"/>
  <c r="E45" i="12" s="1"/>
  <c r="G45" i="12" s="1"/>
  <c r="F20" i="12"/>
  <c r="F8" i="12"/>
  <c r="F22" i="12"/>
  <c r="G22" i="12" s="1"/>
  <c r="F23" i="12"/>
  <c r="G23" i="12" s="1"/>
  <c r="F24" i="12"/>
  <c r="G24" i="12" s="1"/>
  <c r="F25" i="12"/>
  <c r="G25" i="12" s="1"/>
  <c r="F26" i="12"/>
  <c r="G26" i="12" s="1"/>
  <c r="F27" i="12"/>
  <c r="G27" i="12" s="1"/>
  <c r="F21" i="12"/>
  <c r="G21" i="12" s="1"/>
  <c r="F10" i="12"/>
  <c r="G10" i="12" s="1"/>
  <c r="F11" i="12"/>
  <c r="G11" i="12" s="1"/>
  <c r="F12" i="12"/>
  <c r="G12" i="12" s="1"/>
  <c r="F13" i="12"/>
  <c r="G13" i="12" s="1"/>
  <c r="F14" i="12"/>
  <c r="G14" i="12" s="1"/>
  <c r="F15" i="12"/>
  <c r="G15" i="12" s="1"/>
  <c r="F9" i="12"/>
  <c r="G9" i="12" s="1"/>
  <c r="E52" i="12" l="1"/>
  <c r="G41" i="12"/>
  <c r="G51" i="12"/>
  <c r="G47" i="12"/>
  <c r="G50" i="12"/>
  <c r="G52" i="12"/>
  <c r="G53" i="12" s="1"/>
  <c r="G56" i="12" s="1"/>
  <c r="G8" i="12" l="1"/>
  <c r="G20" i="12"/>
  <c r="G32" i="12"/>
  <c r="E44" i="12" s="1"/>
  <c r="G44" i="12" l="1"/>
</calcChain>
</file>

<file path=xl/sharedStrings.xml><?xml version="1.0" encoding="utf-8"?>
<sst xmlns="http://schemas.openxmlformats.org/spreadsheetml/2006/main" count="29" uniqueCount="14">
  <si>
    <t>DESDE</t>
  </si>
  <si>
    <t>HASTA</t>
  </si>
  <si>
    <t>SALARIO</t>
  </si>
  <si>
    <t>DÍAS</t>
  </si>
  <si>
    <t>SALARIOS</t>
  </si>
  <si>
    <t>TOTAL ADEUDADO</t>
  </si>
  <si>
    <t>PRIMAS</t>
  </si>
  <si>
    <t>CESANTÍAS</t>
  </si>
  <si>
    <t>INTERESES</t>
  </si>
  <si>
    <t xml:space="preserve"> </t>
  </si>
  <si>
    <t>Total Liquidación:</t>
  </si>
  <si>
    <t>LIQUIDACIÓN DE LAS PRETENSIONES DE LA DEMANDA (DESDE EL 26/02/2016 A LA FECHA)</t>
  </si>
  <si>
    <t>Desde el 26/02/2016, un día después de la fecha de finalizacion laboral, hasta el 30/06/2024, fecha en que se realiza la liquidación.</t>
  </si>
  <si>
    <r>
      <rPr>
        <b/>
        <sz val="11"/>
        <color theme="1"/>
        <rFont val="Calibri"/>
        <family val="2"/>
        <scheme val="minor"/>
      </rPr>
      <t xml:space="preserve">Nota 1: </t>
    </r>
    <r>
      <rPr>
        <sz val="11"/>
        <color theme="1"/>
        <rFont val="Calibri"/>
        <family val="2"/>
        <scheme val="minor"/>
      </rPr>
      <t>el demandante solicita el reintegro desde el 25/02/2016 y consigo el pago de (i) salarios, prestaciones y aportes a pensión (rubro el cual no se liquida).
El salario de 2016 se tomó según los hechos de la demanda y los demás años se liquidación con base al SMLMV, para la liquidación de las prestaciones sociales al salario se les sumó el Aux Transporte.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</si>
</sst>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0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3" fillId="3" borderId="1" xfId="1" applyNumberFormat="1" applyFont="1" applyFill="1" applyBorder="1"/>
    <xf numFmtId="0" fontId="4" fillId="0" borderId="0" xfId="0" applyFont="1"/>
    <xf numFmtId="164" fontId="4" fillId="0" borderId="1" xfId="0" applyNumberFormat="1" applyFont="1" applyBorder="1" applyAlignment="1">
      <alignment horizontal="center"/>
    </xf>
    <xf numFmtId="164" fontId="3" fillId="2" borderId="1" xfId="6" applyNumberFormat="1" applyFont="1" applyFill="1" applyBorder="1" applyAlignment="1">
      <alignment horizontal="center"/>
    </xf>
    <xf numFmtId="14" fontId="4" fillId="0" borderId="1" xfId="0" applyNumberFormat="1" applyFont="1" applyBorder="1"/>
    <xf numFmtId="164" fontId="4" fillId="0" borderId="1" xfId="6" applyNumberFormat="1" applyFont="1" applyBorder="1"/>
    <xf numFmtId="164" fontId="3" fillId="3" borderId="1" xfId="6" applyNumberFormat="1" applyFont="1" applyFill="1" applyBorder="1"/>
    <xf numFmtId="0" fontId="3" fillId="0" borderId="0" xfId="0" applyFont="1" applyAlignment="1">
      <alignment horizontal="center"/>
    </xf>
    <xf numFmtId="164" fontId="6" fillId="4" borderId="1" xfId="0" applyNumberFormat="1" applyFont="1" applyFill="1" applyBorder="1"/>
    <xf numFmtId="0" fontId="4" fillId="0" borderId="6" xfId="0" applyFont="1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0" fillId="2" borderId="0" xfId="0" applyFill="1" applyAlignment="1">
      <alignment horizontal="center" wrapText="1"/>
    </xf>
  </cellXfs>
  <cellStyles count="18">
    <cellStyle name="Millares" xfId="1" builtinId="3"/>
    <cellStyle name="Millares [0] 2" xfId="3" xr:uid="{3555D9B7-EA0C-4C21-A235-0CD6BE1EC253}"/>
    <cellStyle name="Millares 2" xfId="8" xr:uid="{52E748A6-508A-43EC-9983-10807D820023}"/>
    <cellStyle name="Millares 3" xfId="10" xr:uid="{489BD241-C3FF-4DFE-89AE-EA3930EC2C75}"/>
    <cellStyle name="Millares 4" xfId="6" xr:uid="{30B7C3BA-0FB0-470D-88BE-FBEF74427B88}"/>
    <cellStyle name="Millares 5" xfId="12" xr:uid="{79326964-5294-479E-B982-0A5948E6458E}"/>
    <cellStyle name="Millares 6" xfId="15" xr:uid="{ABFDC7D0-759F-45EB-9979-8CD3F87889E5}"/>
    <cellStyle name="Millares 7" xfId="16" xr:uid="{FFF4BEC4-3F5B-40BE-AC92-6362DAEDDD14}"/>
    <cellStyle name="Moneda [0] 2" xfId="5" xr:uid="{40580231-C906-4C03-A65D-3EA45064320D}"/>
    <cellStyle name="Moneda 2" xfId="4" xr:uid="{60B0EB24-56E2-4FB9-B187-077D7FCBAA83}"/>
    <cellStyle name="Moneda 3" xfId="9" xr:uid="{B553DF60-E9E3-43DE-950B-5D5A0815FFF2}"/>
    <cellStyle name="Moneda 4" xfId="11" xr:uid="{91876A93-028D-40C8-982D-CCA51D4D575D}"/>
    <cellStyle name="Moneda 5" xfId="7" xr:uid="{A7350134-E2AE-4379-A4D5-B823FC54C5D3}"/>
    <cellStyle name="Moneda 6" xfId="13" xr:uid="{BF3C704B-FB29-4786-98E8-8A8CE20070B2}"/>
    <cellStyle name="Moneda 7" xfId="14" xr:uid="{B8E0172D-6407-491A-BE97-75C736043314}"/>
    <cellStyle name="Moneda 8" xfId="17" xr:uid="{2F89C845-0DCC-444B-8884-C9A0330B6C73}"/>
    <cellStyle name="Normal" xfId="0" builtinId="0"/>
    <cellStyle name="Normal 2" xfId="2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0</xdr:rowOff>
    </xdr:from>
    <xdr:to>
      <xdr:col>5</xdr:col>
      <xdr:colOff>111204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B5:O81"/>
  <sheetViews>
    <sheetView tabSelected="1" topLeftCell="A34" zoomScaleNormal="100" workbookViewId="0">
      <selection activeCell="C53" sqref="C53:F53"/>
    </sheetView>
  </sheetViews>
  <sheetFormatPr baseColWidth="10" defaultColWidth="11.42578125" defaultRowHeight="15" x14ac:dyDescent="0.25"/>
  <cols>
    <col min="1" max="1" width="4.140625" customWidth="1"/>
    <col min="2" max="2" width="24.7109375" customWidth="1"/>
    <col min="3" max="3" width="16.42578125" style="6" customWidth="1"/>
    <col min="4" max="4" width="19.140625" style="6" bestFit="1" customWidth="1"/>
    <col min="5" max="5" width="23.85546875" style="6" bestFit="1" customWidth="1"/>
    <col min="6" max="6" width="22.7109375" style="6" bestFit="1" customWidth="1"/>
    <col min="7" max="7" width="18.85546875" style="6" customWidth="1"/>
    <col min="8" max="8" width="20.28515625" style="6" bestFit="1" customWidth="1"/>
    <col min="9" max="9" width="18.28515625" customWidth="1"/>
    <col min="10" max="10" width="11.5703125" customWidth="1"/>
    <col min="11" max="11" width="19.140625" bestFit="1" customWidth="1"/>
    <col min="12" max="12" width="22.5703125" bestFit="1" customWidth="1"/>
    <col min="13" max="13" width="23" bestFit="1" customWidth="1"/>
    <col min="14" max="14" width="18.85546875" bestFit="1" customWidth="1"/>
    <col min="15" max="15" width="20.28515625" bestFit="1" customWidth="1"/>
  </cols>
  <sheetData>
    <row r="5" spans="2:13" s="6" customFormat="1" ht="15" customHeight="1" thickBot="1" x14ac:dyDescent="0.3">
      <c r="B5"/>
      <c r="C5" s="14"/>
      <c r="D5" s="14"/>
      <c r="E5" s="14"/>
      <c r="F5" s="14"/>
      <c r="G5" s="14"/>
    </row>
    <row r="6" spans="2:13" x14ac:dyDescent="0.25">
      <c r="C6" s="17" t="s">
        <v>11</v>
      </c>
      <c r="D6" s="17"/>
      <c r="E6" s="17"/>
      <c r="F6" s="17"/>
      <c r="G6" s="17"/>
    </row>
    <row r="7" spans="2:13" ht="15" customHeight="1" x14ac:dyDescent="0.25">
      <c r="B7" s="15" t="s">
        <v>12</v>
      </c>
      <c r="C7" s="1" t="s">
        <v>0</v>
      </c>
      <c r="D7" s="1" t="s">
        <v>1</v>
      </c>
      <c r="E7" s="1" t="s">
        <v>2</v>
      </c>
      <c r="F7" s="1" t="s">
        <v>3</v>
      </c>
      <c r="G7" s="8" t="s">
        <v>4</v>
      </c>
    </row>
    <row r="8" spans="2:13" ht="15" customHeight="1" x14ac:dyDescent="0.25">
      <c r="B8" s="15"/>
      <c r="C8" s="9">
        <v>42426</v>
      </c>
      <c r="D8" s="9">
        <v>42735</v>
      </c>
      <c r="E8" s="10">
        <v>989700</v>
      </c>
      <c r="F8" s="3">
        <f>DAYS360(C8,D8)</f>
        <v>305</v>
      </c>
      <c r="G8" s="4">
        <f>(E8/30)*F8</f>
        <v>10061950</v>
      </c>
      <c r="I8" s="21" t="s">
        <v>13</v>
      </c>
      <c r="J8" s="21"/>
      <c r="K8" s="21"/>
    </row>
    <row r="9" spans="2:13" x14ac:dyDescent="0.25">
      <c r="B9" s="15"/>
      <c r="C9" s="9">
        <v>42736</v>
      </c>
      <c r="D9" s="9">
        <v>43100</v>
      </c>
      <c r="E9" s="10">
        <v>820857</v>
      </c>
      <c r="F9" s="3">
        <f>DAYS360(C9,D9)</f>
        <v>360</v>
      </c>
      <c r="G9" s="4">
        <f t="shared" ref="G9:G16" si="0">(E9/30)*F9</f>
        <v>9850284</v>
      </c>
      <c r="I9" s="21"/>
      <c r="J9" s="21"/>
      <c r="K9" s="21"/>
    </row>
    <row r="10" spans="2:13" x14ac:dyDescent="0.25">
      <c r="B10" s="15"/>
      <c r="C10" s="9">
        <v>43101</v>
      </c>
      <c r="D10" s="9">
        <v>43465</v>
      </c>
      <c r="E10" s="10">
        <v>869453</v>
      </c>
      <c r="F10" s="3">
        <f t="shared" ref="F10:F16" si="1">DAYS360(C10,D10)</f>
        <v>360</v>
      </c>
      <c r="G10" s="4">
        <f t="shared" si="0"/>
        <v>10433436</v>
      </c>
      <c r="I10" s="21"/>
      <c r="J10" s="21"/>
      <c r="K10" s="21"/>
    </row>
    <row r="11" spans="2:13" x14ac:dyDescent="0.25">
      <c r="B11" s="15"/>
      <c r="C11" s="9">
        <v>43466</v>
      </c>
      <c r="D11" s="9">
        <v>43830</v>
      </c>
      <c r="E11" s="10">
        <v>925148</v>
      </c>
      <c r="F11" s="3">
        <f t="shared" si="1"/>
        <v>360</v>
      </c>
      <c r="G11" s="4">
        <f t="shared" si="0"/>
        <v>11101776</v>
      </c>
      <c r="I11" s="21"/>
      <c r="J11" s="21"/>
      <c r="K11" s="21"/>
    </row>
    <row r="12" spans="2:13" x14ac:dyDescent="0.25">
      <c r="B12" s="15"/>
      <c r="C12" s="9">
        <v>43831</v>
      </c>
      <c r="D12" s="9">
        <v>44196</v>
      </c>
      <c r="E12" s="10">
        <v>980657</v>
      </c>
      <c r="F12" s="3">
        <f t="shared" si="1"/>
        <v>360</v>
      </c>
      <c r="G12" s="4">
        <f t="shared" si="0"/>
        <v>11767884</v>
      </c>
      <c r="I12" s="21"/>
      <c r="J12" s="21"/>
      <c r="K12" s="21"/>
      <c r="M12" t="s">
        <v>9</v>
      </c>
    </row>
    <row r="13" spans="2:13" x14ac:dyDescent="0.25">
      <c r="B13" s="15"/>
      <c r="C13" s="9">
        <v>44197</v>
      </c>
      <c r="D13" s="9">
        <v>44561</v>
      </c>
      <c r="E13" s="10">
        <v>1014980</v>
      </c>
      <c r="F13" s="3">
        <f t="shared" si="1"/>
        <v>360</v>
      </c>
      <c r="G13" s="4">
        <f t="shared" si="0"/>
        <v>12179760</v>
      </c>
      <c r="I13" s="21"/>
      <c r="J13" s="21"/>
      <c r="K13" s="21"/>
    </row>
    <row r="14" spans="2:13" x14ac:dyDescent="0.25">
      <c r="B14" s="15"/>
      <c r="C14" s="9">
        <v>44562</v>
      </c>
      <c r="D14" s="9">
        <v>44926</v>
      </c>
      <c r="E14" s="10">
        <v>1117172</v>
      </c>
      <c r="F14" s="3">
        <f t="shared" si="1"/>
        <v>360</v>
      </c>
      <c r="G14" s="4">
        <f t="shared" si="0"/>
        <v>13406064</v>
      </c>
      <c r="I14" s="21"/>
      <c r="J14" s="21"/>
      <c r="K14" s="21"/>
    </row>
    <row r="15" spans="2:13" x14ac:dyDescent="0.25">
      <c r="B15" s="15"/>
      <c r="C15" s="9">
        <v>44927</v>
      </c>
      <c r="D15" s="9">
        <v>45291</v>
      </c>
      <c r="E15" s="10">
        <v>1300606</v>
      </c>
      <c r="F15" s="3">
        <f t="shared" si="1"/>
        <v>360</v>
      </c>
      <c r="G15" s="4">
        <f t="shared" si="0"/>
        <v>15607272</v>
      </c>
      <c r="I15" s="21"/>
      <c r="J15" s="21"/>
      <c r="K15" s="21"/>
    </row>
    <row r="16" spans="2:13" x14ac:dyDescent="0.25">
      <c r="B16" s="15"/>
      <c r="C16" s="9">
        <v>45292</v>
      </c>
      <c r="D16" s="9">
        <v>45473</v>
      </c>
      <c r="E16" s="10">
        <v>1462000</v>
      </c>
      <c r="F16" s="3">
        <f>DAYS360(C16,D16)+1</f>
        <v>180</v>
      </c>
      <c r="G16" s="4">
        <f t="shared" si="0"/>
        <v>8772000</v>
      </c>
    </row>
    <row r="17" spans="2:7" x14ac:dyDescent="0.25">
      <c r="B17" s="15"/>
      <c r="C17" s="16" t="s">
        <v>5</v>
      </c>
      <c r="D17" s="16"/>
      <c r="E17" s="16"/>
      <c r="F17" s="16"/>
      <c r="G17" s="11">
        <f>SUM(G8:G16)</f>
        <v>103180426</v>
      </c>
    </row>
    <row r="19" spans="2:7" x14ac:dyDescent="0.25">
      <c r="C19" s="1" t="s">
        <v>0</v>
      </c>
      <c r="D19" s="1" t="s">
        <v>1</v>
      </c>
      <c r="E19" s="1" t="s">
        <v>2</v>
      </c>
      <c r="F19" s="1" t="s">
        <v>3</v>
      </c>
      <c r="G19" s="2" t="s">
        <v>6</v>
      </c>
    </row>
    <row r="20" spans="2:7" x14ac:dyDescent="0.25">
      <c r="C20" s="9">
        <v>42426</v>
      </c>
      <c r="D20" s="9">
        <v>42735</v>
      </c>
      <c r="E20" s="10">
        <v>989700</v>
      </c>
      <c r="F20" s="3">
        <f>DAYS360(C20,D20)</f>
        <v>305</v>
      </c>
      <c r="G20" s="4">
        <f>(E20*F20)/360</f>
        <v>838495.83333333337</v>
      </c>
    </row>
    <row r="21" spans="2:7" x14ac:dyDescent="0.25">
      <c r="C21" s="9">
        <v>42736</v>
      </c>
      <c r="D21" s="9">
        <v>43100</v>
      </c>
      <c r="E21" s="10">
        <v>820857</v>
      </c>
      <c r="F21" s="3">
        <f>DAYS360(C21,D21)</f>
        <v>360</v>
      </c>
      <c r="G21" s="4">
        <f t="shared" ref="G21:G28" si="2">(E21*F21)/360</f>
        <v>820857</v>
      </c>
    </row>
    <row r="22" spans="2:7" x14ac:dyDescent="0.25">
      <c r="C22" s="9">
        <v>43101</v>
      </c>
      <c r="D22" s="9">
        <v>43465</v>
      </c>
      <c r="E22" s="10">
        <v>869453</v>
      </c>
      <c r="F22" s="3">
        <f t="shared" ref="F22:F28" si="3">DAYS360(C22,D22)</f>
        <v>360</v>
      </c>
      <c r="G22" s="4">
        <f t="shared" si="2"/>
        <v>869453</v>
      </c>
    </row>
    <row r="23" spans="2:7" x14ac:dyDescent="0.25">
      <c r="C23" s="9">
        <v>43466</v>
      </c>
      <c r="D23" s="9">
        <v>43830</v>
      </c>
      <c r="E23" s="10">
        <v>925148</v>
      </c>
      <c r="F23" s="3">
        <f t="shared" si="3"/>
        <v>360</v>
      </c>
      <c r="G23" s="4">
        <f t="shared" si="2"/>
        <v>925148</v>
      </c>
    </row>
    <row r="24" spans="2:7" x14ac:dyDescent="0.25">
      <c r="C24" s="9">
        <v>43831</v>
      </c>
      <c r="D24" s="9">
        <v>44196</v>
      </c>
      <c r="E24" s="10">
        <v>980657</v>
      </c>
      <c r="F24" s="3">
        <f t="shared" si="3"/>
        <v>360</v>
      </c>
      <c r="G24" s="4">
        <f t="shared" si="2"/>
        <v>980657</v>
      </c>
    </row>
    <row r="25" spans="2:7" x14ac:dyDescent="0.25">
      <c r="C25" s="9">
        <v>44197</v>
      </c>
      <c r="D25" s="9">
        <v>44561</v>
      </c>
      <c r="E25" s="10">
        <v>1014980</v>
      </c>
      <c r="F25" s="3">
        <f t="shared" si="3"/>
        <v>360</v>
      </c>
      <c r="G25" s="4">
        <f t="shared" si="2"/>
        <v>1014980</v>
      </c>
    </row>
    <row r="26" spans="2:7" x14ac:dyDescent="0.25">
      <c r="C26" s="9">
        <v>44562</v>
      </c>
      <c r="D26" s="9">
        <v>44926</v>
      </c>
      <c r="E26" s="10">
        <v>1117172</v>
      </c>
      <c r="F26" s="3">
        <f t="shared" si="3"/>
        <v>360</v>
      </c>
      <c r="G26" s="4">
        <f t="shared" si="2"/>
        <v>1117172</v>
      </c>
    </row>
    <row r="27" spans="2:7" x14ac:dyDescent="0.25">
      <c r="C27" s="9">
        <v>44927</v>
      </c>
      <c r="D27" s="9">
        <v>45291</v>
      </c>
      <c r="E27" s="10">
        <v>1300606</v>
      </c>
      <c r="F27" s="3">
        <f t="shared" si="3"/>
        <v>360</v>
      </c>
      <c r="G27" s="4">
        <f t="shared" si="2"/>
        <v>1300606</v>
      </c>
    </row>
    <row r="28" spans="2:7" x14ac:dyDescent="0.25">
      <c r="C28" s="9">
        <v>45292</v>
      </c>
      <c r="D28" s="9">
        <v>45473</v>
      </c>
      <c r="E28" s="10">
        <v>1462000</v>
      </c>
      <c r="F28" s="3">
        <f>DAYS360(C28,D28)+1</f>
        <v>180</v>
      </c>
      <c r="G28" s="4">
        <f t="shared" si="2"/>
        <v>731000</v>
      </c>
    </row>
    <row r="29" spans="2:7" x14ac:dyDescent="0.25">
      <c r="C29" s="16" t="s">
        <v>5</v>
      </c>
      <c r="D29" s="16"/>
      <c r="E29" s="16"/>
      <c r="F29" s="16"/>
      <c r="G29" s="5">
        <f>SUM(G20:G28)</f>
        <v>8598368.833333334</v>
      </c>
    </row>
    <row r="30" spans="2:7" ht="15.75" customHeight="1" x14ac:dyDescent="0.25"/>
    <row r="31" spans="2:7" ht="15.75" customHeight="1" x14ac:dyDescent="0.25">
      <c r="C31" s="1" t="s">
        <v>0</v>
      </c>
      <c r="D31" s="1" t="s">
        <v>1</v>
      </c>
      <c r="E31" s="1" t="s">
        <v>2</v>
      </c>
      <c r="F31" s="1" t="s">
        <v>3</v>
      </c>
      <c r="G31" s="2" t="s">
        <v>7</v>
      </c>
    </row>
    <row r="32" spans="2:7" ht="15.75" customHeight="1" x14ac:dyDescent="0.25">
      <c r="C32" s="9">
        <v>42426</v>
      </c>
      <c r="D32" s="9">
        <v>42735</v>
      </c>
      <c r="E32" s="10">
        <v>989700</v>
      </c>
      <c r="F32" s="3">
        <f>DAYS360(C32,D32)</f>
        <v>305</v>
      </c>
      <c r="G32" s="4">
        <f>(E32*F32)/360</f>
        <v>838495.83333333337</v>
      </c>
    </row>
    <row r="33" spans="3:15" ht="15.75" customHeight="1" x14ac:dyDescent="0.25">
      <c r="C33" s="9">
        <v>42736</v>
      </c>
      <c r="D33" s="9">
        <v>43100</v>
      </c>
      <c r="E33" s="10">
        <v>820857</v>
      </c>
      <c r="F33" s="3">
        <f>DAYS360(C33,D33)</f>
        <v>360</v>
      </c>
      <c r="G33" s="4">
        <f t="shared" ref="G33:G40" si="4">(E33*F33)/360</f>
        <v>820857</v>
      </c>
    </row>
    <row r="34" spans="3:15" ht="15.75" customHeight="1" x14ac:dyDescent="0.25">
      <c r="C34" s="9">
        <v>43101</v>
      </c>
      <c r="D34" s="9">
        <v>43465</v>
      </c>
      <c r="E34" s="10">
        <v>869453</v>
      </c>
      <c r="F34" s="3">
        <f t="shared" ref="F34:F40" si="5">DAYS360(C34,D34)</f>
        <v>360</v>
      </c>
      <c r="G34" s="4">
        <f t="shared" si="4"/>
        <v>869453</v>
      </c>
    </row>
    <row r="35" spans="3:15" ht="15.75" customHeight="1" x14ac:dyDescent="0.25">
      <c r="C35" s="9">
        <v>43466</v>
      </c>
      <c r="D35" s="9">
        <v>43830</v>
      </c>
      <c r="E35" s="10">
        <v>925148</v>
      </c>
      <c r="F35" s="3">
        <f t="shared" si="5"/>
        <v>360</v>
      </c>
      <c r="G35" s="4">
        <f t="shared" si="4"/>
        <v>925148</v>
      </c>
      <c r="O35" s="6"/>
    </row>
    <row r="36" spans="3:15" ht="15.75" customHeight="1" x14ac:dyDescent="0.25">
      <c r="C36" s="9">
        <v>43831</v>
      </c>
      <c r="D36" s="9">
        <v>44196</v>
      </c>
      <c r="E36" s="10">
        <v>980657</v>
      </c>
      <c r="F36" s="3">
        <f t="shared" si="5"/>
        <v>360</v>
      </c>
      <c r="G36" s="4">
        <f t="shared" si="4"/>
        <v>980657</v>
      </c>
      <c r="O36" s="6"/>
    </row>
    <row r="37" spans="3:15" ht="15.75" customHeight="1" x14ac:dyDescent="0.25">
      <c r="C37" s="9">
        <v>44197</v>
      </c>
      <c r="D37" s="9">
        <v>44561</v>
      </c>
      <c r="E37" s="10">
        <v>1014980</v>
      </c>
      <c r="F37" s="3">
        <f t="shared" si="5"/>
        <v>360</v>
      </c>
      <c r="G37" s="4">
        <f t="shared" si="4"/>
        <v>1014980</v>
      </c>
      <c r="O37" s="6"/>
    </row>
    <row r="38" spans="3:15" ht="15.75" customHeight="1" x14ac:dyDescent="0.25">
      <c r="C38" s="9">
        <v>44562</v>
      </c>
      <c r="D38" s="9">
        <v>44926</v>
      </c>
      <c r="E38" s="10">
        <v>1117172</v>
      </c>
      <c r="F38" s="3">
        <f t="shared" si="5"/>
        <v>360</v>
      </c>
      <c r="G38" s="4">
        <f t="shared" si="4"/>
        <v>1117172</v>
      </c>
      <c r="O38" s="6"/>
    </row>
    <row r="39" spans="3:15" ht="15.75" customHeight="1" x14ac:dyDescent="0.25">
      <c r="C39" s="9">
        <v>44927</v>
      </c>
      <c r="D39" s="9">
        <v>45291</v>
      </c>
      <c r="E39" s="10">
        <v>1300606</v>
      </c>
      <c r="F39" s="3">
        <f t="shared" si="5"/>
        <v>360</v>
      </c>
      <c r="G39" s="4">
        <f t="shared" si="4"/>
        <v>1300606</v>
      </c>
      <c r="O39" s="6"/>
    </row>
    <row r="40" spans="3:15" ht="15.75" customHeight="1" x14ac:dyDescent="0.25">
      <c r="C40" s="9">
        <v>45292</v>
      </c>
      <c r="D40" s="9">
        <v>45473</v>
      </c>
      <c r="E40" s="10">
        <v>1462000</v>
      </c>
      <c r="F40" s="3">
        <f>DAYS360(C40,D40)+1</f>
        <v>180</v>
      </c>
      <c r="G40" s="4">
        <f t="shared" si="4"/>
        <v>731000</v>
      </c>
    </row>
    <row r="41" spans="3:15" ht="15.75" customHeight="1" x14ac:dyDescent="0.25">
      <c r="C41" s="16" t="s">
        <v>5</v>
      </c>
      <c r="D41" s="16"/>
      <c r="E41" s="16"/>
      <c r="F41" s="16"/>
      <c r="G41" s="5">
        <f>SUM(G32:G40)</f>
        <v>8598368.833333334</v>
      </c>
    </row>
    <row r="42" spans="3:15" ht="15.75" customHeight="1" x14ac:dyDescent="0.25"/>
    <row r="43" spans="3:15" ht="15.75" customHeight="1" x14ac:dyDescent="0.25">
      <c r="C43" s="1" t="s">
        <v>0</v>
      </c>
      <c r="D43" s="1" t="s">
        <v>1</v>
      </c>
      <c r="E43" s="1" t="s">
        <v>7</v>
      </c>
      <c r="F43" s="1" t="s">
        <v>3</v>
      </c>
      <c r="G43" s="2" t="s">
        <v>8</v>
      </c>
    </row>
    <row r="44" spans="3:15" ht="15.75" customHeight="1" x14ac:dyDescent="0.25">
      <c r="C44" s="9">
        <v>42426</v>
      </c>
      <c r="D44" s="9">
        <v>42735</v>
      </c>
      <c r="E44" s="7">
        <f>+G32</f>
        <v>838495.83333333337</v>
      </c>
      <c r="F44" s="3">
        <f>DAYS360(C44,D44)</f>
        <v>305</v>
      </c>
      <c r="G44" s="3">
        <f>(E44*F44*0.12)/360</f>
        <v>85247.076388888891</v>
      </c>
    </row>
    <row r="45" spans="3:15" ht="15.75" customHeight="1" x14ac:dyDescent="0.25">
      <c r="C45" s="9">
        <v>42736</v>
      </c>
      <c r="D45" s="9">
        <v>43100</v>
      </c>
      <c r="E45" s="7">
        <f t="shared" ref="E45:E52" si="6">+G33</f>
        <v>820857</v>
      </c>
      <c r="F45" s="3">
        <f>DAYS360(C45,D45)</f>
        <v>360</v>
      </c>
      <c r="G45" s="3">
        <f t="shared" ref="G45:G52" si="7">(E45*F45*0.12)/360</f>
        <v>98502.84</v>
      </c>
    </row>
    <row r="46" spans="3:15" ht="15.75" customHeight="1" x14ac:dyDescent="0.25">
      <c r="C46" s="9">
        <v>43101</v>
      </c>
      <c r="D46" s="9">
        <v>43465</v>
      </c>
      <c r="E46" s="7">
        <f t="shared" si="6"/>
        <v>869453</v>
      </c>
      <c r="F46" s="3">
        <f t="shared" ref="F46:F51" si="8">DAYS360(C46,D46)</f>
        <v>360</v>
      </c>
      <c r="G46" s="3">
        <f t="shared" si="7"/>
        <v>104334.36</v>
      </c>
    </row>
    <row r="47" spans="3:15" ht="15.75" customHeight="1" x14ac:dyDescent="0.25">
      <c r="C47" s="9">
        <v>43466</v>
      </c>
      <c r="D47" s="9">
        <v>43830</v>
      </c>
      <c r="E47" s="7">
        <f t="shared" si="6"/>
        <v>925148</v>
      </c>
      <c r="F47" s="3">
        <f t="shared" si="8"/>
        <v>360</v>
      </c>
      <c r="G47" s="3">
        <f t="shared" si="7"/>
        <v>111017.76000000001</v>
      </c>
    </row>
    <row r="48" spans="3:15" ht="15.75" customHeight="1" x14ac:dyDescent="0.25">
      <c r="C48" s="9">
        <v>43831</v>
      </c>
      <c r="D48" s="9">
        <v>44196</v>
      </c>
      <c r="E48" s="7">
        <f t="shared" si="6"/>
        <v>980657</v>
      </c>
      <c r="F48" s="3">
        <f t="shared" si="8"/>
        <v>360</v>
      </c>
      <c r="G48" s="3">
        <f t="shared" si="7"/>
        <v>117678.84</v>
      </c>
    </row>
    <row r="49" spans="3:7" ht="15.75" customHeight="1" x14ac:dyDescent="0.25">
      <c r="C49" s="9">
        <v>44197</v>
      </c>
      <c r="D49" s="9">
        <v>44561</v>
      </c>
      <c r="E49" s="7">
        <f t="shared" si="6"/>
        <v>1014980</v>
      </c>
      <c r="F49" s="3">
        <f t="shared" si="8"/>
        <v>360</v>
      </c>
      <c r="G49" s="3">
        <f t="shared" si="7"/>
        <v>121797.6</v>
      </c>
    </row>
    <row r="50" spans="3:7" ht="15.75" customHeight="1" x14ac:dyDescent="0.25">
      <c r="C50" s="9">
        <v>44562</v>
      </c>
      <c r="D50" s="9">
        <v>44926</v>
      </c>
      <c r="E50" s="7">
        <f t="shared" si="6"/>
        <v>1117172</v>
      </c>
      <c r="F50" s="3">
        <f t="shared" si="8"/>
        <v>360</v>
      </c>
      <c r="G50" s="3">
        <f t="shared" si="7"/>
        <v>134060.63999999998</v>
      </c>
    </row>
    <row r="51" spans="3:7" ht="15.75" customHeight="1" x14ac:dyDescent="0.25">
      <c r="C51" s="9">
        <v>44927</v>
      </c>
      <c r="D51" s="9">
        <v>45291</v>
      </c>
      <c r="E51" s="7">
        <f t="shared" si="6"/>
        <v>1300606</v>
      </c>
      <c r="F51" s="3">
        <f t="shared" si="8"/>
        <v>360</v>
      </c>
      <c r="G51" s="3">
        <f t="shared" si="7"/>
        <v>156072.72</v>
      </c>
    </row>
    <row r="52" spans="3:7" ht="15.75" customHeight="1" x14ac:dyDescent="0.25">
      <c r="C52" s="9">
        <v>45292</v>
      </c>
      <c r="D52" s="9">
        <v>45473</v>
      </c>
      <c r="E52" s="7">
        <f t="shared" si="6"/>
        <v>731000</v>
      </c>
      <c r="F52" s="3">
        <f>DAYS360(C52,D52)+1</f>
        <v>180</v>
      </c>
      <c r="G52" s="3">
        <f t="shared" si="7"/>
        <v>43860</v>
      </c>
    </row>
    <row r="53" spans="3:7" ht="15.75" customHeight="1" x14ac:dyDescent="0.25">
      <c r="C53" s="16" t="s">
        <v>5</v>
      </c>
      <c r="D53" s="16"/>
      <c r="E53" s="16"/>
      <c r="F53" s="16"/>
      <c r="G53" s="5">
        <f>SUM(G44:G52)</f>
        <v>972571.83638888889</v>
      </c>
    </row>
    <row r="54" spans="3:7" ht="15.75" customHeight="1" x14ac:dyDescent="0.25"/>
    <row r="55" spans="3:7" ht="15.75" customHeight="1" x14ac:dyDescent="0.25">
      <c r="C55" s="12"/>
      <c r="D55" s="12"/>
      <c r="E55" s="12"/>
      <c r="F55" s="12"/>
      <c r="G55" s="12"/>
    </row>
    <row r="56" spans="3:7" ht="15.75" customHeight="1" x14ac:dyDescent="0.25">
      <c r="C56" s="18" t="s">
        <v>10</v>
      </c>
      <c r="D56" s="19"/>
      <c r="E56" s="19"/>
      <c r="F56" s="20"/>
      <c r="G56" s="13">
        <f>G53+G41+G29+G17</f>
        <v>121349735.50305556</v>
      </c>
    </row>
    <row r="57" spans="3:7" ht="15.75" customHeight="1" x14ac:dyDescent="0.25"/>
    <row r="58" spans="3:7" ht="15.75" customHeight="1" x14ac:dyDescent="0.25"/>
    <row r="59" spans="3:7" ht="15.75" customHeight="1" x14ac:dyDescent="0.25"/>
    <row r="60" spans="3:7" ht="15.75" customHeight="1" x14ac:dyDescent="0.25"/>
    <row r="76" ht="15" customHeight="1" x14ac:dyDescent="0.25"/>
    <row r="81" ht="51" customHeight="1" x14ac:dyDescent="0.25"/>
  </sheetData>
  <mergeCells count="8">
    <mergeCell ref="C41:F41"/>
    <mergeCell ref="C17:F17"/>
    <mergeCell ref="I8:K15"/>
    <mergeCell ref="B7:B17"/>
    <mergeCell ref="C29:F29"/>
    <mergeCell ref="C6:G6"/>
    <mergeCell ref="C53:F53"/>
    <mergeCell ref="C56:F5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2024-07-04T19:03:52Z</dcterms:modified>
  <cp:category/>
  <cp:contentStatus/>
</cp:coreProperties>
</file>