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uana\Downloads\"/>
    </mc:Choice>
  </mc:AlternateContent>
  <xr:revisionPtr revIDLastSave="0" documentId="13_ncr:1_{73AFDBF0-EF63-4559-87A7-373B7C3EF0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AD. 2019-013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E22" i="1"/>
  <c r="E21" i="1"/>
  <c r="E20" i="1"/>
  <c r="E19" i="1"/>
  <c r="E18" i="1"/>
  <c r="E17" i="1"/>
  <c r="E16" i="1"/>
  <c r="E25" i="1"/>
  <c r="I26" i="1"/>
  <c r="I27" i="1"/>
  <c r="H26" i="1"/>
  <c r="H27" i="1"/>
  <c r="G25" i="1"/>
  <c r="H25" i="1" s="1"/>
  <c r="I25" i="1" s="1"/>
  <c r="G26" i="1"/>
  <c r="G27" i="1"/>
  <c r="E27" i="1"/>
  <c r="E26" i="1"/>
  <c r="G5" i="1"/>
  <c r="G6" i="1"/>
  <c r="G7" i="1"/>
  <c r="G8" i="1"/>
  <c r="G9" i="1"/>
  <c r="G10" i="1"/>
  <c r="G11" i="1"/>
  <c r="E23" i="1"/>
  <c r="G23" i="1" s="1"/>
  <c r="E24" i="1"/>
  <c r="G24" i="1" s="1"/>
  <c r="G22" i="1"/>
  <c r="G21" i="1"/>
  <c r="G20" i="1"/>
  <c r="H23" i="1" l="1"/>
  <c r="I23" i="1" s="1"/>
  <c r="H24" i="1"/>
  <c r="I24" i="1" s="1"/>
  <c r="H22" i="1"/>
  <c r="I22" i="1" s="1"/>
  <c r="H20" i="1"/>
  <c r="I20" i="1" s="1"/>
  <c r="H21" i="1"/>
  <c r="I21" i="1" s="1"/>
  <c r="G18" i="1"/>
  <c r="G17" i="1"/>
  <c r="G16" i="1"/>
  <c r="G19" i="1"/>
  <c r="I28" i="1"/>
  <c r="H16" i="1"/>
  <c r="I16" i="1" s="1"/>
  <c r="E15" i="1"/>
  <c r="G15" i="1" s="1"/>
  <c r="E14" i="1"/>
  <c r="G14" i="1" s="1"/>
  <c r="E13" i="1"/>
  <c r="G13" i="1" s="1"/>
  <c r="E12" i="1"/>
  <c r="G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13" i="1" l="1"/>
  <c r="I13" i="1" s="1"/>
  <c r="H18" i="1"/>
  <c r="I18" i="1" s="1"/>
  <c r="H19" i="1"/>
  <c r="I19" i="1" s="1"/>
  <c r="H12" i="1"/>
  <c r="I12" i="1" s="1"/>
  <c r="H14" i="1"/>
  <c r="I14" i="1" s="1"/>
  <c r="H15" i="1"/>
  <c r="I15" i="1" s="1"/>
  <c r="H17" i="1"/>
  <c r="I17" i="1" s="1"/>
  <c r="I30" i="1" l="1"/>
</calcChain>
</file>

<file path=xl/sharedStrings.xml><?xml version="1.0" encoding="utf-8"?>
<sst xmlns="http://schemas.openxmlformats.org/spreadsheetml/2006/main" count="35" uniqueCount="35">
  <si>
    <t>Fecha</t>
  </si>
  <si>
    <t>Capital</t>
  </si>
  <si>
    <t>% Interes</t>
  </si>
  <si>
    <t>Dias</t>
  </si>
  <si>
    <t>INT C.Co</t>
  </si>
  <si>
    <t>Interes diario</t>
  </si>
  <si>
    <t>TOTAL</t>
  </si>
  <si>
    <t>R0801</t>
  </si>
  <si>
    <t>R0973</t>
  </si>
  <si>
    <t>R1126</t>
  </si>
  <si>
    <t>R1327</t>
  </si>
  <si>
    <t>R1537</t>
  </si>
  <si>
    <t>R1715</t>
  </si>
  <si>
    <t>R1968</t>
  </si>
  <si>
    <t>R0100</t>
  </si>
  <si>
    <t>R0236</t>
  </si>
  <si>
    <t>R0472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</si>
  <si>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</si>
  <si>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</si>
  <si>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</si>
  <si>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</si>
  <si>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</si>
  <si>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</si>
  <si>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</si>
  <si>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</si>
  <si>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</si>
  <si>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>R1520</t>
  </si>
  <si>
    <t>R1081</t>
  </si>
  <si>
    <t>R2075</t>
  </si>
  <si>
    <t xml:space="preserve">LIQUIDADOR - INTERESES SUPER FINANCIERA </t>
  </si>
  <si>
    <t>R0151</t>
  </si>
  <si>
    <t>R2331</t>
  </si>
  <si>
    <t>R0400</t>
  </si>
  <si>
    <t>R0598</t>
  </si>
  <si>
    <t>R0599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</si>
</sst>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  <numFmt numFmtId="165" formatCode="[$$ -240A]* #,##0.00"/>
    <numFmt numFmtId="166" formatCode="_-&quot;$&quot;* #,##0_-;\-&quot;$&quot;* #,##0_-;_-&quot;$&quot;* &quot;-&quot;_-;_-@_-"/>
    <numFmt numFmtId="167" formatCode="0.0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CDFD"/>
        <bgColor indexed="64"/>
      </patternFill>
    </fill>
    <fill>
      <patternFill patternType="solid">
        <fgColor rgb="FFCCF7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wrapText="1" readingOrder="1"/>
    </xf>
    <xf numFmtId="17" fontId="5" fillId="0" borderId="1" xfId="0" applyNumberFormat="1" applyFont="1" applyBorder="1" applyAlignment="1">
      <alignment horizontal="center" vertical="center" readingOrder="1"/>
    </xf>
    <xf numFmtId="164" fontId="5" fillId="0" borderId="1" xfId="1" applyNumberFormat="1" applyFont="1" applyBorder="1" applyAlignment="1">
      <alignment horizontal="center" vertical="center" readingOrder="1"/>
    </xf>
    <xf numFmtId="2" fontId="5" fillId="0" borderId="1" xfId="0" applyNumberFormat="1" applyFont="1" applyBorder="1" applyAlignment="1">
      <alignment horizontal="center" vertical="center" readingOrder="1"/>
    </xf>
    <xf numFmtId="3" fontId="5" fillId="0" borderId="1" xfId="0" applyNumberFormat="1" applyFont="1" applyBorder="1" applyAlignment="1">
      <alignment horizontal="center" vertical="center" readingOrder="1"/>
    </xf>
    <xf numFmtId="165" fontId="5" fillId="0" borderId="1" xfId="0" applyNumberFormat="1" applyFont="1" applyBorder="1" applyAlignment="1">
      <alignment horizontal="center" vertical="center" readingOrder="1"/>
    </xf>
    <xf numFmtId="166" fontId="5" fillId="0" borderId="1" xfId="0" applyNumberFormat="1" applyFont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 vertical="center" readingOrder="1"/>
    </xf>
    <xf numFmtId="167" fontId="5" fillId="0" borderId="1" xfId="0" applyNumberFormat="1" applyFont="1" applyBorder="1" applyAlignment="1">
      <alignment horizontal="center" vertical="center" readingOrder="1"/>
    </xf>
    <xf numFmtId="168" fontId="5" fillId="0" borderId="1" xfId="0" applyNumberFormat="1" applyFont="1" applyBorder="1" applyAlignment="1">
      <alignment horizontal="center" vertical="center" readingOrder="1"/>
    </xf>
    <xf numFmtId="17" fontId="5" fillId="0" borderId="2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DCDFD"/>
      <color rgb="FFCCF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0"/>
  <sheetViews>
    <sheetView tabSelected="1" zoomScale="85" zoomScaleNormal="85" workbookViewId="0">
      <selection activeCell="J29" sqref="J29"/>
    </sheetView>
  </sheetViews>
  <sheetFormatPr baseColWidth="10" defaultRowHeight="14.4" x14ac:dyDescent="0.3"/>
  <cols>
    <col min="2" max="2" width="13" customWidth="1"/>
    <col min="3" max="3" width="15.44140625" customWidth="1"/>
    <col min="4" max="4" width="12.21875" customWidth="1"/>
    <col min="5" max="5" width="12.77734375" customWidth="1"/>
    <col min="9" max="9" width="15.5546875" customWidth="1"/>
    <col min="13" max="13" width="24" customWidth="1"/>
    <col min="14" max="14" width="17.109375" customWidth="1"/>
    <col min="15" max="15" width="18.21875" customWidth="1"/>
  </cols>
  <sheetData>
    <row r="2" spans="2:9" ht="13.95" customHeight="1" x14ac:dyDescent="0.3"/>
    <row r="3" spans="2:9" ht="24.45" customHeight="1" x14ac:dyDescent="0.3">
      <c r="B3" s="17" t="s">
        <v>29</v>
      </c>
      <c r="C3" s="18"/>
      <c r="D3" s="18"/>
      <c r="E3" s="18"/>
      <c r="F3" s="18"/>
      <c r="G3" s="18"/>
      <c r="H3" s="18"/>
      <c r="I3" s="18"/>
    </row>
    <row r="4" spans="2:9" ht="26.4" x14ac:dyDescent="0.3">
      <c r="B4" s="3" t="s">
        <v>0</v>
      </c>
      <c r="C4" s="3" t="s">
        <v>1</v>
      </c>
      <c r="D4" s="3" t="s">
        <v>21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</row>
    <row r="5" spans="2:9" x14ac:dyDescent="0.3">
      <c r="B5" s="4">
        <v>44743</v>
      </c>
      <c r="C5" s="5">
        <v>29770989</v>
      </c>
      <c r="D5" s="1" t="s">
        <v>7</v>
      </c>
      <c r="E5" s="6">
        <v>1.7558666666666667</v>
      </c>
      <c r="F5" s="7">
        <v>15</v>
      </c>
      <c r="G5" s="8">
        <f t="shared" ref="G5:G19" si="0">(E5*1.5)</f>
        <v>2.6337999999999999</v>
      </c>
      <c r="H5" s="6">
        <f t="shared" ref="H5:H7" si="1">(G5/30)</f>
        <v>8.7793333333333334E-2</v>
      </c>
      <c r="I5" s="9">
        <f t="shared" ref="I5:I7" si="2">((C5*(H5%*F5)))</f>
        <v>392054.15414100001</v>
      </c>
    </row>
    <row r="6" spans="2:9" x14ac:dyDescent="0.3">
      <c r="B6" s="4">
        <v>44774</v>
      </c>
      <c r="C6" s="5">
        <v>29770989</v>
      </c>
      <c r="D6" s="1" t="s">
        <v>8</v>
      </c>
      <c r="E6" s="6">
        <v>1.8259583333333327</v>
      </c>
      <c r="F6" s="7">
        <v>31</v>
      </c>
      <c r="G6" s="8">
        <f t="shared" si="0"/>
        <v>2.7389374999999991</v>
      </c>
      <c r="H6" s="6">
        <f t="shared" si="1"/>
        <v>9.1297916666666631E-2</v>
      </c>
      <c r="I6" s="9">
        <f t="shared" si="2"/>
        <v>842589.07456993719</v>
      </c>
    </row>
    <row r="7" spans="2:9" x14ac:dyDescent="0.3">
      <c r="B7" s="4">
        <v>44805</v>
      </c>
      <c r="C7" s="5">
        <v>29770989</v>
      </c>
      <c r="D7" s="1" t="s">
        <v>9</v>
      </c>
      <c r="E7" s="6">
        <v>1.9223749999999999</v>
      </c>
      <c r="F7" s="7">
        <v>30</v>
      </c>
      <c r="G7" s="8">
        <f t="shared" si="0"/>
        <v>2.8835625</v>
      </c>
      <c r="H7" s="6">
        <f t="shared" si="1"/>
        <v>9.6118750000000003E-2</v>
      </c>
      <c r="I7" s="9">
        <f t="shared" si="2"/>
        <v>858465.07468312501</v>
      </c>
    </row>
    <row r="8" spans="2:9" x14ac:dyDescent="0.3">
      <c r="B8" s="4">
        <v>44835</v>
      </c>
      <c r="C8" s="5">
        <v>29770989</v>
      </c>
      <c r="D8" s="1" t="s">
        <v>10</v>
      </c>
      <c r="E8" s="6">
        <v>2.0045999999999999</v>
      </c>
      <c r="F8" s="7">
        <v>31</v>
      </c>
      <c r="G8" s="8">
        <f t="shared" si="0"/>
        <v>3.0068999999999999</v>
      </c>
      <c r="H8" s="6">
        <f>(G8/30)</f>
        <v>0.10023</v>
      </c>
      <c r="I8" s="9">
        <f t="shared" ref="I8:I24" si="3">((C8*(H8%*F8)))</f>
        <v>925023.33051570004</v>
      </c>
    </row>
    <row r="9" spans="2:9" x14ac:dyDescent="0.3">
      <c r="B9" s="4">
        <v>44866</v>
      </c>
      <c r="C9" s="5">
        <v>29770989</v>
      </c>
      <c r="D9" s="1" t="s">
        <v>11</v>
      </c>
      <c r="E9" s="6">
        <v>2.0906166666666666</v>
      </c>
      <c r="F9" s="7">
        <v>30</v>
      </c>
      <c r="G9" s="8">
        <f t="shared" si="0"/>
        <v>3.1359249999999999</v>
      </c>
      <c r="H9" s="6">
        <f>(G9/30)</f>
        <v>0.10453083333333332</v>
      </c>
      <c r="I9" s="9">
        <f t="shared" si="3"/>
        <v>933595.88679824979</v>
      </c>
    </row>
    <row r="10" spans="2:9" x14ac:dyDescent="0.3">
      <c r="B10" s="4">
        <v>44896</v>
      </c>
      <c r="C10" s="5">
        <v>29770989</v>
      </c>
      <c r="D10" s="1" t="s">
        <v>12</v>
      </c>
      <c r="E10" s="6">
        <v>2.2999999999999998</v>
      </c>
      <c r="F10" s="7">
        <v>31</v>
      </c>
      <c r="G10" s="8">
        <f t="shared" si="0"/>
        <v>3.4499999999999997</v>
      </c>
      <c r="H10" s="6">
        <f t="shared" ref="H10:H11" si="4">(G10/30)</f>
        <v>0.11499999999999999</v>
      </c>
      <c r="I10" s="9">
        <f t="shared" si="3"/>
        <v>1061335.7578499999</v>
      </c>
    </row>
    <row r="11" spans="2:9" x14ac:dyDescent="0.3">
      <c r="B11" s="4">
        <v>44927</v>
      </c>
      <c r="C11" s="5">
        <v>29770989</v>
      </c>
      <c r="D11" s="1" t="s">
        <v>13</v>
      </c>
      <c r="E11" s="6">
        <v>2.4</v>
      </c>
      <c r="F11" s="7">
        <v>31</v>
      </c>
      <c r="G11" s="8">
        <f t="shared" si="0"/>
        <v>3.5999999999999996</v>
      </c>
      <c r="H11" s="6">
        <f t="shared" si="4"/>
        <v>0.11999999999999998</v>
      </c>
      <c r="I11" s="9">
        <f t="shared" si="3"/>
        <v>1107480.7907999998</v>
      </c>
    </row>
    <row r="12" spans="2:9" x14ac:dyDescent="0.3">
      <c r="B12" s="4">
        <v>44958</v>
      </c>
      <c r="C12" s="5">
        <v>29770989</v>
      </c>
      <c r="D12" s="1" t="s">
        <v>14</v>
      </c>
      <c r="E12" s="6">
        <f>(30.18/12)</f>
        <v>2.5150000000000001</v>
      </c>
      <c r="F12" s="10">
        <v>28</v>
      </c>
      <c r="G12" s="8">
        <f t="shared" si="0"/>
        <v>3.7725</v>
      </c>
      <c r="H12" s="6">
        <f>(G12/30)</f>
        <v>0.12575</v>
      </c>
      <c r="I12" s="9">
        <f t="shared" si="3"/>
        <v>1048236.5226899999</v>
      </c>
    </row>
    <row r="13" spans="2:9" x14ac:dyDescent="0.3">
      <c r="B13" s="4">
        <v>44986</v>
      </c>
      <c r="C13" s="5">
        <v>29770989</v>
      </c>
      <c r="D13" s="1" t="s">
        <v>15</v>
      </c>
      <c r="E13" s="1">
        <f>(30.84/12)</f>
        <v>2.57</v>
      </c>
      <c r="F13" s="1">
        <v>31</v>
      </c>
      <c r="G13" s="8">
        <f t="shared" si="0"/>
        <v>3.8549999999999995</v>
      </c>
      <c r="H13" s="6">
        <f>(G13/30)</f>
        <v>0.12849999999999998</v>
      </c>
      <c r="I13" s="9">
        <f t="shared" si="3"/>
        <v>1185927.3468149996</v>
      </c>
    </row>
    <row r="14" spans="2:9" x14ac:dyDescent="0.3">
      <c r="B14" s="4">
        <v>45017</v>
      </c>
      <c r="C14" s="5">
        <v>29770989</v>
      </c>
      <c r="D14" s="1" t="s">
        <v>16</v>
      </c>
      <c r="E14" s="6">
        <f>(31.39/12)</f>
        <v>2.6158333333333332</v>
      </c>
      <c r="F14" s="1">
        <v>30</v>
      </c>
      <c r="G14" s="8">
        <f t="shared" si="0"/>
        <v>3.9237500000000001</v>
      </c>
      <c r="H14" s="6">
        <f>(G14/30)</f>
        <v>0.13079166666666667</v>
      </c>
      <c r="I14" s="9">
        <f t="shared" si="3"/>
        <v>1168139.1808875001</v>
      </c>
    </row>
    <row r="15" spans="2:9" x14ac:dyDescent="0.3">
      <c r="B15" s="4">
        <v>45047</v>
      </c>
      <c r="C15" s="5">
        <v>29770989</v>
      </c>
      <c r="D15" s="1" t="s">
        <v>17</v>
      </c>
      <c r="E15" s="6">
        <f>(30.27/12)</f>
        <v>2.5225</v>
      </c>
      <c r="F15" s="1">
        <v>31</v>
      </c>
      <c r="G15" s="8">
        <f t="shared" si="0"/>
        <v>3.7837499999999999</v>
      </c>
      <c r="H15" s="6">
        <f>(G15/30)</f>
        <v>0.12612499999999999</v>
      </c>
      <c r="I15" s="9">
        <f t="shared" si="3"/>
        <v>1164008.4561637498</v>
      </c>
    </row>
    <row r="16" spans="2:9" x14ac:dyDescent="0.3">
      <c r="B16" s="4">
        <v>45078</v>
      </c>
      <c r="C16" s="5">
        <v>29770989</v>
      </c>
      <c r="D16" s="1" t="s">
        <v>18</v>
      </c>
      <c r="E16" s="1">
        <f>(29.76/30)</f>
        <v>0.9920000000000001</v>
      </c>
      <c r="F16" s="1">
        <v>31</v>
      </c>
      <c r="G16" s="8">
        <f t="shared" si="0"/>
        <v>1.4880000000000002</v>
      </c>
      <c r="H16" s="6">
        <f>(G16/30)</f>
        <v>4.9600000000000005E-2</v>
      </c>
      <c r="I16" s="9">
        <f t="shared" si="3"/>
        <v>457758.72686400003</v>
      </c>
    </row>
    <row r="17" spans="2:9" x14ac:dyDescent="0.3">
      <c r="B17" s="4">
        <v>45108</v>
      </c>
      <c r="C17" s="5">
        <v>29770989</v>
      </c>
      <c r="D17" s="1" t="s">
        <v>24</v>
      </c>
      <c r="E17" s="1">
        <f>(29.36/30)</f>
        <v>0.97866666666666668</v>
      </c>
      <c r="F17" s="1">
        <v>31</v>
      </c>
      <c r="G17" s="8">
        <f t="shared" si="0"/>
        <v>1.468</v>
      </c>
      <c r="H17" s="6">
        <f t="shared" ref="H17:H19" si="5">(G17/30)</f>
        <v>4.8933333333333336E-2</v>
      </c>
      <c r="I17" s="9">
        <f t="shared" si="3"/>
        <v>451606.05580400006</v>
      </c>
    </row>
    <row r="18" spans="2:9" x14ac:dyDescent="0.3">
      <c r="B18" s="4">
        <v>45139</v>
      </c>
      <c r="C18" s="5">
        <v>29770989</v>
      </c>
      <c r="D18" s="1" t="s">
        <v>23</v>
      </c>
      <c r="E18" s="11">
        <f>(28.75/30)</f>
        <v>0.95833333333333337</v>
      </c>
      <c r="F18" s="1">
        <v>31</v>
      </c>
      <c r="G18" s="8">
        <f t="shared" si="0"/>
        <v>1.4375</v>
      </c>
      <c r="H18" s="6">
        <f t="shared" si="5"/>
        <v>4.791666666666667E-2</v>
      </c>
      <c r="I18" s="9">
        <f t="shared" si="3"/>
        <v>442223.23243750003</v>
      </c>
    </row>
    <row r="19" spans="2:9" x14ac:dyDescent="0.3">
      <c r="B19" s="4">
        <v>45170</v>
      </c>
      <c r="C19" s="5">
        <v>29770989</v>
      </c>
      <c r="D19" s="1" t="s">
        <v>25</v>
      </c>
      <c r="E19" s="12">
        <f>(28.03/30)</f>
        <v>0.93433333333333335</v>
      </c>
      <c r="F19" s="1">
        <v>30</v>
      </c>
      <c r="G19" s="8">
        <f t="shared" si="0"/>
        <v>1.4015</v>
      </c>
      <c r="H19" s="6">
        <f t="shared" si="5"/>
        <v>4.6716666666666663E-2</v>
      </c>
      <c r="I19" s="9">
        <f t="shared" si="3"/>
        <v>417240.41083499993</v>
      </c>
    </row>
    <row r="20" spans="2:9" x14ac:dyDescent="0.3">
      <c r="B20" s="4">
        <v>45200</v>
      </c>
      <c r="C20" s="5">
        <v>29770989</v>
      </c>
      <c r="D20" s="1" t="s">
        <v>26</v>
      </c>
      <c r="E20" s="1">
        <f>(26.53/12)</f>
        <v>2.2108333333333334</v>
      </c>
      <c r="F20" s="1">
        <v>31</v>
      </c>
      <c r="G20" s="8">
        <f t="shared" ref="G20:G27" si="6">(E20*1.5)</f>
        <v>3.3162500000000001</v>
      </c>
      <c r="H20" s="6">
        <f t="shared" ref="H20:H27" si="7">(G20/30)</f>
        <v>0.11054166666666668</v>
      </c>
      <c r="I20" s="9">
        <f t="shared" si="3"/>
        <v>1020189.7701362503</v>
      </c>
    </row>
    <row r="21" spans="2:9" x14ac:dyDescent="0.3">
      <c r="B21" s="13">
        <v>45231</v>
      </c>
      <c r="C21" s="5">
        <v>29770989</v>
      </c>
      <c r="D21" s="1" t="s">
        <v>27</v>
      </c>
      <c r="E21" s="6">
        <f>(25.52/12)</f>
        <v>2.1266666666666665</v>
      </c>
      <c r="F21" s="2">
        <v>30</v>
      </c>
      <c r="G21" s="8">
        <f t="shared" si="6"/>
        <v>3.1899999999999995</v>
      </c>
      <c r="H21" s="6">
        <f t="shared" si="7"/>
        <v>0.10633333333333332</v>
      </c>
      <c r="I21" s="9">
        <f t="shared" si="3"/>
        <v>949694.54909999995</v>
      </c>
    </row>
    <row r="22" spans="2:9" x14ac:dyDescent="0.3">
      <c r="B22" s="13">
        <v>45261</v>
      </c>
      <c r="C22" s="5">
        <v>29770989</v>
      </c>
      <c r="D22" s="1" t="s">
        <v>28</v>
      </c>
      <c r="E22" s="6">
        <f>(25.04/12)</f>
        <v>2.0866666666666664</v>
      </c>
      <c r="F22" s="2">
        <v>31</v>
      </c>
      <c r="G22" s="8">
        <f t="shared" si="6"/>
        <v>3.13</v>
      </c>
      <c r="H22" s="6">
        <f t="shared" si="7"/>
        <v>0.10433333333333333</v>
      </c>
      <c r="I22" s="9">
        <f t="shared" si="3"/>
        <v>962893.02089000004</v>
      </c>
    </row>
    <row r="23" spans="2:9" x14ac:dyDescent="0.3">
      <c r="B23" s="4">
        <v>45292</v>
      </c>
      <c r="C23" s="5">
        <v>29770989</v>
      </c>
      <c r="D23" s="1" t="s">
        <v>31</v>
      </c>
      <c r="E23" s="6">
        <f>(23.32/12)</f>
        <v>1.9433333333333334</v>
      </c>
      <c r="F23" s="1">
        <v>31</v>
      </c>
      <c r="G23" s="8">
        <f t="shared" si="6"/>
        <v>2.915</v>
      </c>
      <c r="H23" s="6">
        <f t="shared" si="7"/>
        <v>9.7166666666666665E-2</v>
      </c>
      <c r="I23" s="9">
        <f t="shared" si="3"/>
        <v>896751.80699499999</v>
      </c>
    </row>
    <row r="24" spans="2:9" x14ac:dyDescent="0.3">
      <c r="B24" s="4">
        <v>45323</v>
      </c>
      <c r="C24" s="5">
        <v>29770989</v>
      </c>
      <c r="D24" s="1" t="s">
        <v>30</v>
      </c>
      <c r="E24" s="6">
        <f>(23.31/12)</f>
        <v>1.9424999999999999</v>
      </c>
      <c r="F24" s="1">
        <v>29</v>
      </c>
      <c r="G24" s="8">
        <f t="shared" si="6"/>
        <v>2.9137499999999998</v>
      </c>
      <c r="H24" s="6">
        <f t="shared" si="7"/>
        <v>9.7124999999999989E-2</v>
      </c>
      <c r="I24" s="9">
        <f>((C24*(H24%*F24)))</f>
        <v>838537.11892124987</v>
      </c>
    </row>
    <row r="25" spans="2:9" x14ac:dyDescent="0.3">
      <c r="B25" s="4">
        <v>45352</v>
      </c>
      <c r="C25" s="5">
        <v>29770989</v>
      </c>
      <c r="D25" s="1" t="s">
        <v>32</v>
      </c>
      <c r="E25" s="6">
        <f>(22.2/12)</f>
        <v>1.8499999999999999</v>
      </c>
      <c r="F25" s="1">
        <v>31</v>
      </c>
      <c r="G25" s="8">
        <f t="shared" si="6"/>
        <v>2.7749999999999999</v>
      </c>
      <c r="H25" s="6">
        <f t="shared" si="7"/>
        <v>9.2499999999999999E-2</v>
      </c>
      <c r="I25" s="9">
        <f t="shared" ref="I25:I27" si="8">((C25*(H25%*F25)))</f>
        <v>853683.10957500013</v>
      </c>
    </row>
    <row r="26" spans="2:9" x14ac:dyDescent="0.3">
      <c r="B26" s="4">
        <v>45383</v>
      </c>
      <c r="C26" s="5">
        <v>29770989</v>
      </c>
      <c r="D26" s="1" t="s">
        <v>33</v>
      </c>
      <c r="E26" s="6">
        <f>(33.09/12)</f>
        <v>2.7575000000000003</v>
      </c>
      <c r="F26" s="1">
        <v>30</v>
      </c>
      <c r="G26" s="8">
        <f t="shared" si="6"/>
        <v>4.1362500000000004</v>
      </c>
      <c r="H26" s="6">
        <f t="shared" si="7"/>
        <v>0.13787500000000003</v>
      </c>
      <c r="I26" s="9">
        <f t="shared" si="8"/>
        <v>1231402.5325125002</v>
      </c>
    </row>
    <row r="27" spans="2:9" x14ac:dyDescent="0.3">
      <c r="B27" s="21">
        <v>45413</v>
      </c>
      <c r="C27" s="5">
        <v>29770989</v>
      </c>
      <c r="D27" s="1" t="s">
        <v>34</v>
      </c>
      <c r="E27" s="6">
        <f>(33.09/12)</f>
        <v>2.7575000000000003</v>
      </c>
      <c r="F27" s="1">
        <v>3</v>
      </c>
      <c r="G27" s="8">
        <f t="shared" si="6"/>
        <v>4.1362500000000004</v>
      </c>
      <c r="H27" s="6">
        <f t="shared" si="7"/>
        <v>0.13787500000000003</v>
      </c>
      <c r="I27" s="9">
        <f t="shared" si="8"/>
        <v>123140.25325125003</v>
      </c>
    </row>
    <row r="28" spans="2:9" x14ac:dyDescent="0.3">
      <c r="B28" s="14"/>
      <c r="C28" s="14"/>
      <c r="D28" s="14"/>
      <c r="E28" s="14"/>
      <c r="F28" s="14"/>
      <c r="G28" s="14"/>
      <c r="H28" s="19" t="s">
        <v>22</v>
      </c>
      <c r="I28" s="20">
        <f>C15</f>
        <v>29770989</v>
      </c>
    </row>
    <row r="29" spans="2:9" x14ac:dyDescent="0.3">
      <c r="B29" s="14"/>
      <c r="C29" s="14"/>
      <c r="D29" s="14"/>
      <c r="E29" s="14"/>
      <c r="F29" s="14"/>
      <c r="G29" s="14"/>
      <c r="H29" s="15" t="s">
        <v>19</v>
      </c>
      <c r="I29" s="16">
        <f>SUM(I3:I27)</f>
        <v>19331976.163236011</v>
      </c>
    </row>
    <row r="30" spans="2:9" x14ac:dyDescent="0.3">
      <c r="B30" s="14"/>
      <c r="C30" s="14"/>
      <c r="D30" s="14"/>
      <c r="E30" s="14"/>
      <c r="F30" s="14"/>
      <c r="G30" s="14"/>
      <c r="H30" s="15" t="s">
        <v>20</v>
      </c>
      <c r="I30" s="16">
        <f>I28+I29</f>
        <v>49102965.163236007</v>
      </c>
    </row>
  </sheetData>
  <mergeCells count="1">
    <mergeCell ref="B3:I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RAD. 2019-01335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Jcpo</dc:creator>
  <cp:lastModifiedBy>juana carolina pernia osorio</cp:lastModifiedBy>
  <dcterms:created xsi:type="dcterms:W3CDTF">2023-06-28T13:54:02Z</dcterms:created>
  <dcterms:modified xsi:type="dcterms:W3CDTF">2024-04-29T19:48:59Z</dcterms:modified>
</cp:coreProperties>
</file>