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suarez\Downloads\"/>
    </mc:Choice>
  </mc:AlternateContent>
  <xr:revisionPtr revIDLastSave="0" documentId="13_ncr:1_{18B56248-A116-4DDF-8630-6F060AEF5118}"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3" i="11"/>
  <c r="B4"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5" i="10"/>
  <c r="B5" i="11" s="1"/>
  <c r="B6" i="10"/>
  <c r="B6" i="11" s="1"/>
  <c r="B3" i="10"/>
  <c r="B28" i="11" l="1"/>
  <c r="B9" i="17"/>
</calcChain>
</file>

<file path=xl/sharedStrings.xml><?xml version="1.0" encoding="utf-8"?>
<sst xmlns="http://schemas.openxmlformats.org/spreadsheetml/2006/main" count="291" uniqueCount="202">
  <si>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</si>
  <si>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</si>
  <si>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</si>
  <si>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</si>
  <si>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</si>
  <si>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</si>
  <si>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</si>
  <si>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</si>
  <si>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</si>
  <si>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</si>
  <si>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</si>
  <si>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</si>
  <si>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</si>
  <si>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</si>
  <si>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</si>
  <si>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</si>
  <si>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</si>
  <si>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</si>
  <si>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</si>
  <si>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</si>
  <si>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</si>
  <si>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</si>
  <si>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</si>
  <si>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</si>
  <si>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</si>
  <si>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</si>
  <si>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</si>
  <si>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</si>
  <si>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</si>
  <si>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</si>
  <si>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</si>
  <si>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</si>
  <si>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</si>
  <si>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</si>
  <si>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</si>
  <si>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</si>
  <si>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</si>
  <si>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</si>
  <si>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</si>
  <si>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</si>
  <si>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</si>
  <si>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</si>
  <si>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</si>
  <si>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</si>
  <si>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</si>
  <si>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</si>
  <si>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</si>
  <si>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</si>
  <si>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</si>
  <si>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</si>
  <si>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</si>
  <si>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</si>
  <si>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</si>
  <si>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</si>
  <si>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</si>
  <si>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</si>
  <si>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</si>
  <si>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</si>
  <si>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</si>
  <si>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</si>
  <si>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</si>
  <si>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</si>
  <si>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</si>
  <si>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</si>
  <si>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</si>
  <si>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</si>
  <si>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</si>
  <si>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</si>
  <si>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</si>
  <si>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</si>
  <si>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</si>
  <si>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</si>
  <si>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</si>
  <si>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</si>
  <si>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</si>
  <si>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</si>
  <si>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</si>
  <si>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</si>
  <si>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</si>
  <si>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</si>
  <si>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</si>
  <si>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</si>
  <si>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</si>
  <si>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</si>
  <si>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</si>
  <si>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</si>
  <si>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</si>
  <si>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</si>
  <si>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</si>
  <si>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</si>
  <si>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</si>
  <si>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PROBABLE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</si>
  <si>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</si>
  <si>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</si>
  <si>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</si>
  <si>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</si>
  <si>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</si>
  <si>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</si>
  <si>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</si>
  <si>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</si>
  <si>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</si>
  <si>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</si>
  <si>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</si>
  <si>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</si>
  <si>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</si>
  <si>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</si>
  <si>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</si>
  <si>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</si>
  <si>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</si>
  <si>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</si>
  <si>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</si>
  <si>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</si>
  <si>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</si>
  <si>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</si>
  <si>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</si>
  <si>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</si>
  <si>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</si>
  <si>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</si>
  <si>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</si>
  <si>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</si>
  <si>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</si>
  <si>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</si>
  <si>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</si>
  <si>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</si>
  <si>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</si>
  <si>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</si>
  <si>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</si>
  <si>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</si>
  <si>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</si>
  <si>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</si>
  <si>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</si>
  <si>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</si>
  <si>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</si>
  <si>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</si>
  <si>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</si>
  <si>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</si>
  <si>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</si>
  <si>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</si>
  <si>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</si>
  <si>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</si>
  <si>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SI</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</si>
  <si>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</si>
  <si>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</si>
  <si>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</si>
  <si>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</si>
  <si>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</si>
  <si>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</si>
  <si>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</si>
  <si>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</si>
  <si>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</si>
  <si>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</si>
  <si>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</si>
  <si>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</si>
  <si>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</si>
  <si>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</si>
  <si>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</si>
  <si>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</si>
  <si>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</si>
  <si>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</si>
  <si>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</si>
  <si>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</si>
  <si>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</si>
  <si>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</si>
  <si>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</si>
  <si>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</si>
  <si>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</si>
  <si>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</si>
  <si>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</si>
  <si>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</si>
  <si>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</si>
  <si>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</si>
  <si>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</si>
  <si>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</si>
  <si>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</si>
  <si>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</si>
  <si>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</si>
  <si>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76001-3103-017-2022-00279-00</t>
  </si>
  <si>
    <t xml:space="preserve">Juzgado Diecisiete Civil del Circuito de Cali </t>
  </si>
  <si>
    <t>Allianz Seguros S.A. y Gruas del Valle S.A.S.</t>
  </si>
  <si>
    <t>Alejandro Poscue Aguilar (Q.E.P.D.) y Yina Marsela Sotelo Fernandez (Q.E.P.D.)</t>
  </si>
  <si>
    <t>28 de agosto de 2022</t>
  </si>
  <si>
    <t>19 de septiembre de 2022</t>
  </si>
  <si>
    <t xml:space="preserve">Lesiones o muerte a dos o más personas </t>
  </si>
  <si>
    <t xml:space="preserve">BREVE RESUMEN DE LOS HECHOS : </t>
  </si>
  <si>
    <t>Conforme a los hechos de la demanda, el día 28 de agosto de 2022 se presentó un accidente entre el vehículo de placas XVJ-95D, en el que se desplazaban los señores Alejandro Poscue Aguilar (Q.E.P.D.) y Yina Marsela Sotelo Fernandez (Q.E.P.D.) y el vehículo de placa WDL-164, el cual era conducido por el señor José Deyner Restrepo. 
En el IPAT se consignó como hipótesis del accidente la causal 125 correspondiente a estacionar sin seguridad, la cual fue atribuida al conductor del vehíuclo asegurado de placas WDL-164
Fruto del referido accidente de tránsito, los ocupantes del vehículo de placa XVJ-95D fallecieron. 
Refieren los accionantes que el día 14 de septiembre de 2022 se presentó reclamación formal ante la compañía aseguradora, la cual fue contestada con una oferta indemnizatoria de $80.000.000.</t>
  </si>
  <si>
    <t>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t>
  </si>
  <si>
    <t>27 de octubre de 2022</t>
  </si>
  <si>
    <t>Gruas del Valle S.A.S.</t>
  </si>
  <si>
    <t>023090034 / 11</t>
  </si>
  <si>
    <t xml:space="preserve">15 de noviembre de 2022 </t>
  </si>
  <si>
    <t>23090034-11</t>
  </si>
  <si>
    <t>RCE</t>
  </si>
  <si>
    <t>Ocurrencia</t>
  </si>
  <si>
    <t xml:space="preserve">80 MILLONES POR CADA UNO DE LOS FALLECIDOS </t>
  </si>
  <si>
    <t>X</t>
  </si>
  <si>
    <t xml:space="preserve">Perjuicios morales </t>
  </si>
  <si>
    <t>EXCEPCIONES DE MÉRITO FRENTE A LA DEMANDA
A.	EXCEPCIONES DE FONDO RESPECTO A LA RESPONSABILIDAD POR EL ACCIDENTE DE TRÁNSITO
1.	INEXISTENCIA DE RESPONSABILIDAD DE LA PARTE PASIVA DE LA ACCIÓN, COMO CONSECUENCIA DEL HECHO DE LA VÍCTIMA EN CUANTO AL FALLECIMIENTO DE ALEJANDRO POSCUE AGUILAR
2.	INEXISTENCIA DE RESPONSABILIDAD A CARGO DE LOS DEMANDADOS POR CONFIGURARSE LA CAUSAL “HECHO DE UN TERCERO” RESPECTO A LOS PRESUNTOS PERJUICIOS DERIVADOS DEL FALLECIMIENTO DE YINA MARSELA SOTELO FERNANDEZ. 
3.	INEXISTENCIA DE RESPONSABILIDAD A CARGO DE LOS DEMANDADOS POR LA FALTA DE ACREDITACIÓN DEL NEXO CAUSAL
4.	NO SE ACREDITÓ LA CULPA EN LAS ACCIONES DESARROLLADAS POR LAS DEMANDADAS - EL ÚNICO AGENTE QUE DESPLEGABA UNA ACTIVIDAD RIESGOSA ERA EL CONDUCTOR DE LA MOTOCICLETA. 
5.	REDUCCIÓN DE LA INDEMNIZACIÓN COMO CONSECUENCIA DE LA INCIDENCIA DE LA CONDUCTA DEL SEÑOR ALEJANDRO POSCUE AGUILAR
6.	IMPROCEDENCIA DE RECONOCIMIENTO DEL LUCRO CESANTE.
7.	IMPROCEDENCIA DE RECONOCIMIENTO Y TASACIÓN EXORBITANTE DEL DAÑO MORAL.
A.	EXCEPCIONES DE FONDO FRENTE AL CONTRATO DE SEGURO
1.	INEXISTENCIA DE OBLIGACIÓN DE INDEMNIZAR POR INCUMPLIMIENTO DE LAS CARGAS DEL ARTÍCULO 1077 DEL CÓDIGO DE COMERCIO
2.	INEXISTENCIA DE SOLIDARIDAD ENTRE MI MANDANTE ALLIANZ SEGUROS S.A. Y LA CODEMANDADA GRÚAS DEL VALLE S.A.S.  
3.	CARÁCTER MERAMENTE INDEMNIZATORIO QUE REVISTEN LOS CONTRATOS DE SEGUROS
4.	EN CUALQUIER CASO, DE NINGUNA FORMA SE PODRÁ EXCEDER EL LÍMITE DEL VALOR ASEGURADO EN LA PÓLIZA No. 023090034 / 11
5.	EN CUALQUIER CASO, SE DEBERÁN TENER EN CUENTA DE LOS DEDUCIBLES PACTADOS EN LA PÓLIZA AUTO COLECTIVO PESADOS No. 023090034 / 11 
6.	RIESGOS EXPRESAMENTE EXCLUIDOS EN LA PÓLIZA AUTO COLECTIVO PESADOS No. 023090034 / 11
7.	GENÉRICA O INNOMINADA</t>
  </si>
  <si>
    <t>FECHA DE NOTIFICACIÓN DEL AUTO ADMISORIO DEL LLAMAMIENTO</t>
  </si>
  <si>
    <t xml:space="preserve">25 de octubre del 2024 </t>
  </si>
  <si>
    <t xml:space="preserve">La contingencia se califica como EVENTUAL, toda vez que el contrato de seguro contenido en la Póliza. No. 023090034 / 11 presta cobertura respecto de los hechos objeto de litigio. Sin embargo, la responsabilidad del asegurado dependerá exclusivamente del debate probatorio. 
En primera medida, se debe indicar que la Póliza. No. 023090034 / 11 presta cobertura respecto de los hechos objeto de litigo. Lo anterior, teniendo en cuenta que el accidente ocurrió el día 28 de agosto del 2022, es decir, dentro de la vigencia de la póliza comprendida  desde el 02 de mayo 2022 hasta el 01 de mayo de 2023. Adicionalmente,  la póliza ampara la responsabilidad civil extracontractual derivada del de la conducción del vehículo tipo taxi de placas WDL164, pretensión que se endilga en la demanda.
Por otro lado, respecto a la responsabilidad del asegurado, es oportuno informar que, de las pruebas obrantes en el plenario, no se puede establecer a ciencia cierta, quién desplegó el hecho generador del accidente objeto de asunto. Así pues, del Informe Policial de Accidente de Tránsito (IPAT), se adjudica como hipótesis de accidente de tránsito la causal No. 125 al conductor del vehículo asegurado, la cual corresponde a “estacionar sin seguridad” y se describe como “no colocar el freno de emergencia, los elementos de bloqueo o las señales de peligro reglamentarias al parquear”. No obstante, según INFORME TÉCNICO – PERICIAL DE RECONSTRUCCIÓN FORENSE DE ACCIDENTE DE TRÁNSITO realizado por IRS VIAL aportado con la contestación a la demanda y al llamamiento en garantía, se estableció que “la causa fundamental del accidente de tránsito obedece al vehículo No.1 MOTOCICLETA al desplazarse detrás de otros vehículos sin tomar las medidas de prevención (DESATENCIÓN)”. Por ese motivo, dependerá del debate probatorio y de la valoración integral y conjunta de las pruebas que allí se recauden, determinar la responsabilidad de las partes del proceso. 
Todo lo anterior, sin perjuicio del carácter contingente del proceso.
</t>
  </si>
  <si>
    <t>La liquidación objetiva de pretensiones se estima en la suma de $663.103.249, teniendo en cuenta lo siguiente: 
1. PERJUICIO MORAL: $540.000.000
SOLICITADO RESPECTO A ALEJANDRO POSCUE: 
-	Daño moral para BERNARDO POSCUE en calidad de padre de la víctima: $60.000.000 
-	Daño moral para DAMARIS AGUILAR en calidad de madre de la víctima: $60.000.000 
-	Daño moral para MAURICIO POSCUE AGUILAR en calidad de hermano de la víctima: $40.000.000; 
-	Daño moral para KATERINE POSCUE AGUILAR en calidad de hermana de la víctima: $40.000.000.
SOLICITADO RESPECTO DE YINA MARSELA SOTELO: 
-	Daño moral para para CHARON RODRIGUEZ SOTELO: en calidad de hija de la víctima: $60.000.000
-	Daño moral para para SIRLEY ADRIANA FERNANDEZ en calidad de madre de la víctima: $60.000.000
-	Daño moral para para RICARDO SOTELO VAQUIRO en calidad de padre de la víctima: $60.000.000
-	Daño moral para para NICOL DAYANA SOTELO en calidad de hermana de la víctima: $40.000.000
-	Daño moral para para CRISTIAN ALBERTO en calidad de hermano de la víctima: $40.000.000
-	Daño moral para para DANIEL RICARDO SOTELO en calidad de hermano de la víctima: $40.000.000
- Daño moral para para YOSIN ESTEBAN en calidad de hermano de la víctima:
Respecto a los perjuicios morales, se tuvieron en cuenta los lineamientos jurisprudenciales fijados por la Sala Civil de la Corte Suprema de Justicia para la tasación de los perjuicios morales en casos análogos de fallecimiento, en los que la Corte ha fijado como baremo indemnizatorio el tope de $60.000.000 para los familiares en primer grado de consanguinidad y afinidad, en los casos más graves, como el fallecimiento de la víctima. (SC13925-2016 del 30 de septiembre del 2016 con radicación No. 05001-31-03-003-2005-00174-01).
2. LUCRO CESANTE: 
SOLICITADO RESPECTO A ALEJANDRO POSCUE: 
Bernardo Poscue y Damaris Aguilar: $0. Lo anterior bajo el entendido que, no obra prueba idónea alguna dentro del plenario que permita identificar que los señores Bernardo Poscue Ramos y Damaris Aguilar dependían económicamente de su hijo. Además, el señor Alejandro Poscue era mayor de 25 años para la fecha de los hechos y se presume que a partir de esa edad las personas establecen su propio hogar. 
SOLICITADO RESPECTO DE YINA MARSELA: 
CHARON RODRÍGUEZ SOTELO: $124.903.249
Para la liquidación del lucro cesante, se consideraron factores como (i) Fecha del accidente (ii) salario mínimo legal vigente a la fecha de la liquidación (iii) Fecha de nacimiento de la menor. Todo lo anterior arroja un lucro cesante consolidado desde el 28 de agosto del 2022, hasta el 30 de octubre del 2024 por $27. 020.216 y un lucro cesante futuro por valor de $109.964.062. 
Respecto de los demás demandantes (hermanos y madre),  no se reconoce por cuanto no obra prueba idónea de que en efecto, la señora Shirley Adriana Fernandez dependiera económicamente de su hija Yina Marsela Sotelo, quien, además, era mayor de 25 años, y mucho menos, se prueba la dependencia económica de sus hermanos.
TOTAL LIQUIDACIÓN OBJETIVA: $624.903.249
III. ANALISIS FRENTE A LA PÓLIZA
Con la demanda se vinculó la póliza de auto colectivo pesados No. 023090034 / 11, la cual cuenta un con valor asegurado de 4.000.000.000, sin coaseguro y con un deducible de $1.800.000. Por tanto, se le resta a la suma correspondiente a la liquidación objetivo $664.903.249 el valor del deducible, dando un total de $663.103.249</t>
  </si>
  <si>
    <t>26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</si>
</sst>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6" fontId="0" fillId="0" borderId="1" xfId="1" applyNumberFormat="1" applyFont="1" applyBorder="1" applyAlignment="1">
      <alignment horizontal="right" vertical="top"/>
    </xf>
    <xf numFmtId="0" fontId="0" fillId="0" borderId="2" xfId="0" applyBorder="1" applyAlignment="1" applyProtection="1">
      <alignment horizontal="justify" vertical="top" wrapText="1"/>
      <protection locked="0"/>
    </xf>
    <xf numFmtId="0" fontId="2" fillId="0" borderId="2" xfId="0" applyFont="1" applyFill="1" applyBorder="1" applyAlignment="1">
      <alignment horizontal="center" vertical="top"/>
    </xf>
    <xf numFmtId="0" fontId="0" fillId="0" borderId="3" xfId="0" applyFill="1" applyBorder="1" applyAlignment="1">
      <alignment horizontal="center" vertical="top"/>
    </xf>
    <xf numFmtId="14" fontId="0" fillId="0" borderId="1" xfId="0" applyNumberFormat="1" applyFill="1" applyBorder="1" applyAlignment="1">
      <alignment horizontal="justify" vertical="top"/>
    </xf>
    <xf numFmtId="0" fontId="0" fillId="0" borderId="1" xfId="0" applyFill="1" applyBorder="1" applyAlignment="1">
      <alignment horizontal="justify" vertical="top" wrapText="1"/>
    </xf>
    <xf numFmtId="0" fontId="0" fillId="0"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70" zoomScaleNormal="70" workbookViewId="0">
      <selection activeCell="B12" sqref="B12:C14"/>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3" t="s">
        <v>0</v>
      </c>
      <c r="B1" s="43"/>
      <c r="C1" s="43"/>
    </row>
    <row r="2" spans="1:3" x14ac:dyDescent="0.25">
      <c r="A2" s="5" t="s">
        <v>1</v>
      </c>
      <c r="B2" s="46" t="s">
        <v>176</v>
      </c>
      <c r="C2" s="47"/>
    </row>
    <row r="3" spans="1:3" x14ac:dyDescent="0.25">
      <c r="A3" s="5" t="s">
        <v>2</v>
      </c>
      <c r="B3" s="44" t="s">
        <v>177</v>
      </c>
      <c r="C3" s="45"/>
    </row>
    <row r="4" spans="1:3" x14ac:dyDescent="0.25">
      <c r="A4" s="5" t="s">
        <v>3</v>
      </c>
      <c r="B4" s="44" t="s">
        <v>178</v>
      </c>
      <c r="C4" s="45"/>
    </row>
    <row r="5" spans="1:3" ht="14.45" customHeight="1" x14ac:dyDescent="0.25">
      <c r="A5" s="5" t="s">
        <v>4</v>
      </c>
      <c r="B5" s="41" t="s">
        <v>185</v>
      </c>
      <c r="C5" s="45"/>
    </row>
    <row r="6" spans="1:3" x14ac:dyDescent="0.25">
      <c r="A6" s="5" t="s">
        <v>5</v>
      </c>
      <c r="B6" s="48" t="s">
        <v>6</v>
      </c>
      <c r="C6" s="48"/>
    </row>
    <row r="7" spans="1:3" x14ac:dyDescent="0.25">
      <c r="A7" s="5" t="s">
        <v>7</v>
      </c>
      <c r="B7" s="44" t="s">
        <v>179</v>
      </c>
      <c r="C7" s="45"/>
    </row>
    <row r="8" spans="1:3" x14ac:dyDescent="0.25">
      <c r="A8" s="5" t="s">
        <v>8</v>
      </c>
      <c r="B8" s="41" t="s">
        <v>180</v>
      </c>
      <c r="C8" s="42"/>
    </row>
    <row r="9" spans="1:3" x14ac:dyDescent="0.25">
      <c r="A9" s="5" t="s">
        <v>9</v>
      </c>
      <c r="B9" s="41" t="s">
        <v>181</v>
      </c>
      <c r="C9" s="42"/>
    </row>
    <row r="10" spans="1:3" x14ac:dyDescent="0.25">
      <c r="A10" s="5" t="s">
        <v>10</v>
      </c>
      <c r="B10" s="41" t="s">
        <v>186</v>
      </c>
      <c r="C10" s="42"/>
    </row>
    <row r="11" spans="1:3" ht="23.25" customHeight="1" x14ac:dyDescent="0.25">
      <c r="A11" s="5" t="s">
        <v>11</v>
      </c>
      <c r="B11" s="41" t="s">
        <v>182</v>
      </c>
      <c r="C11" s="42"/>
    </row>
    <row r="12" spans="1:3" x14ac:dyDescent="0.25">
      <c r="A12" s="49" t="s">
        <v>183</v>
      </c>
      <c r="B12" s="108" t="s">
        <v>184</v>
      </c>
      <c r="C12" s="109"/>
    </row>
    <row r="13" spans="1:3" ht="30" customHeight="1" x14ac:dyDescent="0.25">
      <c r="A13" s="49"/>
      <c r="B13" s="109"/>
      <c r="C13" s="109"/>
    </row>
    <row r="14" spans="1:3" ht="73.5" customHeight="1" x14ac:dyDescent="0.25">
      <c r="A14" s="49"/>
      <c r="B14" s="109"/>
      <c r="C14" s="109"/>
    </row>
    <row r="15" spans="1:3" x14ac:dyDescent="0.25">
      <c r="A15" s="5" t="s">
        <v>12</v>
      </c>
      <c r="B15" s="52">
        <f>SUM(C17,C18,C20,C21,C23)</f>
        <v>1157134199</v>
      </c>
      <c r="C15" s="53"/>
    </row>
    <row r="16" spans="1:3" ht="33.75" customHeight="1" x14ac:dyDescent="0.25">
      <c r="A16" s="54" t="s">
        <v>13</v>
      </c>
      <c r="B16" s="55" t="s">
        <v>14</v>
      </c>
      <c r="C16" s="55"/>
    </row>
    <row r="17" spans="1:3" ht="33.75" customHeight="1" x14ac:dyDescent="0.25">
      <c r="A17" s="54"/>
      <c r="B17" s="11" t="s">
        <v>15</v>
      </c>
      <c r="C17" s="103">
        <v>357134199</v>
      </c>
    </row>
    <row r="18" spans="1:3" ht="33.75" customHeight="1" x14ac:dyDescent="0.25">
      <c r="A18" s="54"/>
      <c r="B18" s="11" t="s">
        <v>16</v>
      </c>
      <c r="C18" s="6"/>
    </row>
    <row r="19" spans="1:3" x14ac:dyDescent="0.25">
      <c r="A19" s="54"/>
      <c r="B19" s="56" t="s">
        <v>17</v>
      </c>
      <c r="C19" s="57"/>
    </row>
    <row r="20" spans="1:3" x14ac:dyDescent="0.25">
      <c r="A20" s="54"/>
      <c r="B20" s="11" t="s">
        <v>195</v>
      </c>
      <c r="C20" s="6">
        <v>800000000</v>
      </c>
    </row>
    <row r="21" spans="1:3" x14ac:dyDescent="0.25">
      <c r="A21" s="54"/>
      <c r="B21" s="11"/>
      <c r="C21" s="6"/>
    </row>
    <row r="22" spans="1:3" x14ac:dyDescent="0.25">
      <c r="A22" s="54"/>
      <c r="B22" s="56" t="s">
        <v>18</v>
      </c>
      <c r="C22" s="57"/>
    </row>
    <row r="23" spans="1:3" x14ac:dyDescent="0.25">
      <c r="A23" s="54"/>
      <c r="B23" s="11"/>
      <c r="C23" s="16"/>
    </row>
    <row r="24" spans="1:3" x14ac:dyDescent="0.25">
      <c r="A24" s="5" t="s">
        <v>19</v>
      </c>
      <c r="B24" s="48" t="s">
        <v>187</v>
      </c>
      <c r="C24" s="48"/>
    </row>
    <row r="25" spans="1:3" x14ac:dyDescent="0.25">
      <c r="A25" s="5" t="s">
        <v>20</v>
      </c>
      <c r="B25" s="48">
        <v>9008661300</v>
      </c>
      <c r="C25" s="48"/>
    </row>
    <row r="26" spans="1:3" x14ac:dyDescent="0.25">
      <c r="A26" s="5" t="s">
        <v>21</v>
      </c>
      <c r="B26" s="48" t="s">
        <v>188</v>
      </c>
      <c r="C26" s="48"/>
    </row>
    <row r="27" spans="1:3" x14ac:dyDescent="0.25">
      <c r="A27" s="5" t="s">
        <v>22</v>
      </c>
      <c r="B27" s="100" t="s">
        <v>189</v>
      </c>
      <c r="C27" s="101"/>
    </row>
    <row r="28" spans="1:3" x14ac:dyDescent="0.25">
      <c r="A28" s="5" t="s">
        <v>197</v>
      </c>
      <c r="B28" s="107" t="s">
        <v>201</v>
      </c>
      <c r="C28" s="107"/>
    </row>
    <row r="29" spans="1:3" x14ac:dyDescent="0.25">
      <c r="A29" s="5" t="s">
        <v>23</v>
      </c>
      <c r="B29" s="48" t="s">
        <v>198</v>
      </c>
      <c r="C29" s="48"/>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58" t="s">
        <v>24</v>
      </c>
      <c r="B1" s="58"/>
      <c r="C1" s="58"/>
    </row>
    <row r="2" spans="1:3" x14ac:dyDescent="0.25">
      <c r="A2" s="13" t="s">
        <v>25</v>
      </c>
      <c r="B2" s="105">
        <v>117866012</v>
      </c>
      <c r="C2" s="106"/>
    </row>
    <row r="3" spans="1:3" x14ac:dyDescent="0.25">
      <c r="A3" s="5" t="s">
        <v>26</v>
      </c>
      <c r="B3" s="48" t="str">
        <f>'GENERALES NOTA 322'!B2:C2</f>
        <v>76001-3103-017-2022-00279-00</v>
      </c>
      <c r="C3" s="48"/>
    </row>
    <row r="4" spans="1:3" x14ac:dyDescent="0.25">
      <c r="A4" s="5" t="s">
        <v>27</v>
      </c>
      <c r="B4" s="48" t="str">
        <f>'GENERALES NOTA 322'!B3:C3</f>
        <v xml:space="preserve">Juzgado Diecisiete Civil del Circuito de Cali </v>
      </c>
      <c r="C4" s="48"/>
    </row>
    <row r="5" spans="1:3" x14ac:dyDescent="0.25">
      <c r="A5" s="5" t="s">
        <v>28</v>
      </c>
      <c r="B5" s="48" t="str">
        <f>'GENERALES NOTA 322'!B4:C4</f>
        <v>Allianz Seguros S.A. y Gruas del Valle S.A.S.</v>
      </c>
      <c r="C5" s="48"/>
    </row>
    <row r="6" spans="1:3" x14ac:dyDescent="0.25">
      <c r="A6" s="5" t="s">
        <v>29</v>
      </c>
      <c r="B6" s="48" t="str">
        <f>'GENERALES NOTA 322'!B5:C5</f>
        <v>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v>
      </c>
      <c r="C6" s="48"/>
    </row>
    <row r="7" spans="1:3" x14ac:dyDescent="0.25">
      <c r="A7" s="5" t="s">
        <v>30</v>
      </c>
      <c r="B7" s="48" t="str">
        <f>'GENERALES NOTA 322'!B6:C6</f>
        <v>LLAMADA EN GARANTIA</v>
      </c>
      <c r="C7" s="48"/>
    </row>
    <row r="8" spans="1:3" x14ac:dyDescent="0.25">
      <c r="A8" s="13" t="s">
        <v>31</v>
      </c>
      <c r="B8" s="48" t="s">
        <v>190</v>
      </c>
      <c r="C8" s="48"/>
    </row>
    <row r="9" spans="1:3" x14ac:dyDescent="0.25">
      <c r="A9" s="13" t="s">
        <v>11</v>
      </c>
      <c r="B9" s="48" t="s">
        <v>191</v>
      </c>
      <c r="C9" s="48"/>
    </row>
    <row r="10" spans="1:3" x14ac:dyDescent="0.25">
      <c r="A10" s="13" t="s">
        <v>32</v>
      </c>
      <c r="B10" s="100">
        <v>4000000000</v>
      </c>
      <c r="C10" s="102"/>
    </row>
    <row r="11" spans="1:3" x14ac:dyDescent="0.25">
      <c r="A11" s="13" t="s">
        <v>33</v>
      </c>
      <c r="B11" s="100">
        <v>1800000</v>
      </c>
      <c r="C11" s="101"/>
    </row>
    <row r="12" spans="1:3" x14ac:dyDescent="0.25">
      <c r="A12" s="13" t="s">
        <v>34</v>
      </c>
      <c r="B12" s="44" t="s">
        <v>192</v>
      </c>
      <c r="C12" s="45"/>
    </row>
    <row r="13" spans="1:3" x14ac:dyDescent="0.25">
      <c r="A13" s="13" t="s">
        <v>35</v>
      </c>
      <c r="B13" s="48"/>
      <c r="C13" s="48"/>
    </row>
    <row r="14" spans="1:3" x14ac:dyDescent="0.25">
      <c r="A14" s="13" t="s">
        <v>36</v>
      </c>
      <c r="B14" s="48"/>
      <c r="C14" s="48"/>
    </row>
    <row r="15" spans="1:3" x14ac:dyDescent="0.25">
      <c r="A15" s="13" t="s">
        <v>37</v>
      </c>
      <c r="B15" s="48" t="s">
        <v>140</v>
      </c>
      <c r="C15" s="48"/>
    </row>
    <row r="16" spans="1:3" x14ac:dyDescent="0.25">
      <c r="A16" s="59" t="s">
        <v>38</v>
      </c>
      <c r="B16" s="48" t="s">
        <v>161</v>
      </c>
      <c r="C16" s="48"/>
    </row>
    <row r="17" spans="1:3" x14ac:dyDescent="0.25">
      <c r="A17" s="60"/>
      <c r="B17" s="9" t="s">
        <v>39</v>
      </c>
      <c r="C17" s="10" t="s">
        <v>40</v>
      </c>
    </row>
    <row r="18" spans="1:3" x14ac:dyDescent="0.25">
      <c r="A18" s="60"/>
      <c r="B18" s="11"/>
      <c r="C18" s="11"/>
    </row>
    <row r="19" spans="1:3" x14ac:dyDescent="0.25">
      <c r="A19" s="60"/>
      <c r="B19" s="11"/>
      <c r="C19" s="11"/>
    </row>
    <row r="20" spans="1:3" x14ac:dyDescent="0.25">
      <c r="A20" s="60"/>
      <c r="B20" s="11"/>
      <c r="C20" s="11"/>
    </row>
    <row r="21" spans="1:3" x14ac:dyDescent="0.25">
      <c r="A21" s="13" t="s">
        <v>41</v>
      </c>
      <c r="B21" s="48" t="s">
        <v>99</v>
      </c>
      <c r="C21" s="48"/>
    </row>
    <row r="22" spans="1:3" x14ac:dyDescent="0.25">
      <c r="A22" s="13" t="s">
        <v>42</v>
      </c>
      <c r="B22" s="44"/>
      <c r="C22" s="45"/>
    </row>
    <row r="23" spans="1:3" x14ac:dyDescent="0.25">
      <c r="A23" s="13" t="s">
        <v>43</v>
      </c>
      <c r="B23" s="48" t="s">
        <v>162</v>
      </c>
      <c r="C23" s="48"/>
    </row>
    <row r="24" spans="1:3" x14ac:dyDescent="0.25">
      <c r="A24" s="13" t="s">
        <v>44</v>
      </c>
      <c r="B24" s="48" t="s">
        <v>140</v>
      </c>
      <c r="C24" s="48"/>
    </row>
    <row r="25" spans="1:3" x14ac:dyDescent="0.25">
      <c r="A25" s="13" t="s">
        <v>45</v>
      </c>
      <c r="B25" s="48" t="s">
        <v>193</v>
      </c>
      <c r="C25" s="48"/>
    </row>
    <row r="26" spans="1:3" x14ac:dyDescent="0.25">
      <c r="A26" s="12" t="s">
        <v>46</v>
      </c>
      <c r="B26" s="48"/>
      <c r="C26" s="48"/>
    </row>
    <row r="27" spans="1:3" x14ac:dyDescent="0.25">
      <c r="A27" s="61" t="s">
        <v>47</v>
      </c>
      <c r="B27" s="61"/>
      <c r="C27" s="61"/>
    </row>
    <row r="28" spans="1:3" ht="14.45" customHeight="1" x14ac:dyDescent="0.25">
      <c r="A28" s="62" t="s">
        <v>48</v>
      </c>
      <c r="B28" s="63"/>
      <c r="C28" s="30" t="s">
        <v>194</v>
      </c>
    </row>
    <row r="29" spans="1:3" ht="14.45" customHeight="1" x14ac:dyDescent="0.25">
      <c r="A29" s="64" t="s">
        <v>49</v>
      </c>
      <c r="B29" s="65"/>
      <c r="C29" s="30" t="s">
        <v>194</v>
      </c>
    </row>
    <row r="30" spans="1:3" ht="14.45" customHeight="1" x14ac:dyDescent="0.25">
      <c r="A30" s="64" t="s">
        <v>50</v>
      </c>
      <c r="B30" s="65"/>
      <c r="C30" s="31" t="s">
        <v>194</v>
      </c>
    </row>
    <row r="31" spans="1:3" ht="14.45" customHeight="1" x14ac:dyDescent="0.25">
      <c r="A31" s="64" t="s">
        <v>51</v>
      </c>
      <c r="B31" s="65"/>
      <c r="C31" s="30"/>
    </row>
    <row r="32" spans="1:3" x14ac:dyDescent="0.25">
      <c r="A32" s="64" t="s">
        <v>52</v>
      </c>
      <c r="B32" s="65"/>
      <c r="C32" s="30"/>
    </row>
    <row r="33" spans="1:3" ht="14.45" customHeight="1" x14ac:dyDescent="0.25">
      <c r="A33" s="64" t="s">
        <v>53</v>
      </c>
      <c r="B33" s="65"/>
      <c r="C33" s="30"/>
    </row>
    <row r="34" spans="1:3" ht="14.45" customHeight="1" x14ac:dyDescent="0.25">
      <c r="A34" s="64" t="s">
        <v>54</v>
      </c>
      <c r="B34" s="65"/>
      <c r="C34" s="32"/>
    </row>
    <row r="35" spans="1:3" x14ac:dyDescent="0.25">
      <c r="A35" s="62" t="s">
        <v>55</v>
      </c>
      <c r="B35" s="63"/>
      <c r="C35" s="33"/>
    </row>
    <row r="36" spans="1:3" x14ac:dyDescent="0.25">
      <c r="A36" s="67" t="s">
        <v>56</v>
      </c>
      <c r="B36" s="67"/>
      <c r="C36" s="67"/>
    </row>
    <row r="37" spans="1:3" x14ac:dyDescent="0.25">
      <c r="A37" s="66" t="s">
        <v>57</v>
      </c>
      <c r="B37" s="66"/>
      <c r="C37" s="11"/>
    </row>
    <row r="38" spans="1:3" x14ac:dyDescent="0.25">
      <c r="A38" s="66" t="s">
        <v>58</v>
      </c>
      <c r="B38" s="66"/>
      <c r="C38" s="11"/>
    </row>
    <row r="39" spans="1:3" x14ac:dyDescent="0.25">
      <c r="A39" s="66" t="s">
        <v>59</v>
      </c>
      <c r="B39" s="66"/>
      <c r="C39" s="11"/>
    </row>
    <row r="40" spans="1:3" x14ac:dyDescent="0.25">
      <c r="A40" s="66" t="s">
        <v>60</v>
      </c>
      <c r="B40" s="66"/>
      <c r="C40" s="11"/>
    </row>
    <row r="41" spans="1:3" x14ac:dyDescent="0.25">
      <c r="A41" s="66" t="s">
        <v>61</v>
      </c>
      <c r="B41" s="66"/>
      <c r="C41" s="11"/>
    </row>
    <row r="42" spans="1:3" x14ac:dyDescent="0.25">
      <c r="A42" s="66" t="s">
        <v>62</v>
      </c>
      <c r="B42" s="66"/>
      <c r="C42" s="11"/>
    </row>
    <row r="43" spans="1:3" x14ac:dyDescent="0.25">
      <c r="A43" s="66" t="s">
        <v>63</v>
      </c>
      <c r="B43" s="66"/>
      <c r="C43" s="11"/>
    </row>
    <row r="44" spans="1:3" x14ac:dyDescent="0.25">
      <c r="A44" s="66" t="s">
        <v>64</v>
      </c>
      <c r="B44" s="66"/>
      <c r="C44" s="11"/>
    </row>
    <row r="45" spans="1:3" x14ac:dyDescent="0.25">
      <c r="A45" s="66" t="s">
        <v>65</v>
      </c>
      <c r="B45" s="66"/>
      <c r="C45" s="11"/>
    </row>
    <row r="46" spans="1:3" x14ac:dyDescent="0.25">
      <c r="A46" s="66" t="s">
        <v>66</v>
      </c>
      <c r="B46" s="66"/>
      <c r="C46" s="11"/>
    </row>
    <row r="47" spans="1:3" x14ac:dyDescent="0.25">
      <c r="A47" s="66" t="s">
        <v>67</v>
      </c>
      <c r="B47" s="66"/>
      <c r="C47" s="11"/>
    </row>
    <row r="48" spans="1:3" x14ac:dyDescent="0.25">
      <c r="A48" s="66" t="s">
        <v>68</v>
      </c>
      <c r="B48" s="66"/>
      <c r="C48" s="11"/>
    </row>
    <row r="49" spans="1:3" x14ac:dyDescent="0.25">
      <c r="A49" s="66" t="s">
        <v>69</v>
      </c>
      <c r="B49" s="66"/>
      <c r="C49" s="11"/>
    </row>
    <row r="50" spans="1:3" x14ac:dyDescent="0.25">
      <c r="A50" s="66" t="s">
        <v>70</v>
      </c>
      <c r="B50" s="66"/>
      <c r="C50" s="11"/>
    </row>
    <row r="51" spans="1:3" x14ac:dyDescent="0.25">
      <c r="A51" s="66" t="s">
        <v>71</v>
      </c>
      <c r="B51" s="66"/>
      <c r="C51" s="11"/>
    </row>
    <row r="52" spans="1:3" x14ac:dyDescent="0.25">
      <c r="A52" s="66" t="s">
        <v>72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zoomScale="89" zoomScaleNormal="89" workbookViewId="0">
      <selection activeCell="B5" sqref="B5:C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58" t="s">
        <v>73</v>
      </c>
      <c r="B1" s="58"/>
      <c r="C1" s="58"/>
    </row>
    <row r="2" spans="1:6" x14ac:dyDescent="0.25">
      <c r="A2" s="20" t="s">
        <v>25</v>
      </c>
      <c r="B2" s="76">
        <f>'GENERALES NOTA 321'!B2:C2</f>
        <v>117866012</v>
      </c>
      <c r="C2" s="77"/>
    </row>
    <row r="3" spans="1:6" x14ac:dyDescent="0.25">
      <c r="A3" s="21" t="s">
        <v>26</v>
      </c>
      <c r="B3" s="78" t="str">
        <f>'GENERALES NOTA 321'!B3:C3</f>
        <v>76001-3103-017-2022-00279-00</v>
      </c>
      <c r="C3" s="78"/>
    </row>
    <row r="4" spans="1:6" x14ac:dyDescent="0.25">
      <c r="A4" s="21" t="s">
        <v>27</v>
      </c>
      <c r="B4" s="78" t="str">
        <f>'GENERALES NOTA 321'!B4:C4</f>
        <v xml:space="preserve">Juzgado Diecisiete Civil del Circuito de Cali </v>
      </c>
      <c r="C4" s="78"/>
    </row>
    <row r="5" spans="1:6" x14ac:dyDescent="0.25">
      <c r="A5" s="21" t="s">
        <v>28</v>
      </c>
      <c r="B5" s="78" t="str">
        <f>'GENERALES NOTA 321'!B5:C5</f>
        <v>Allianz Seguros S.A. y Gruas del Valle S.A.S.</v>
      </c>
      <c r="C5" s="78"/>
    </row>
    <row r="6" spans="1:6" ht="14.45" customHeight="1" x14ac:dyDescent="0.25">
      <c r="A6" s="21" t="s">
        <v>29</v>
      </c>
      <c r="B6" s="78" t="str">
        <f>'GENERALES NOTA 321'!B6:C6</f>
        <v>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v>
      </c>
      <c r="C6" s="78"/>
    </row>
    <row r="7" spans="1:6" x14ac:dyDescent="0.25">
      <c r="A7" s="21" t="s">
        <v>30</v>
      </c>
      <c r="B7" s="78" t="str">
        <f>'GENERALES NOTA 321'!B7:C7</f>
        <v>LLAMADA EN GARANTIA</v>
      </c>
      <c r="C7" s="78"/>
    </row>
    <row r="8" spans="1:6" ht="30" x14ac:dyDescent="0.25">
      <c r="A8" s="21" t="s">
        <v>74</v>
      </c>
      <c r="B8" s="72">
        <f>'GENERALES NOTA 322'!B15:C15</f>
        <v>1157134199</v>
      </c>
      <c r="C8" s="73"/>
    </row>
    <row r="9" spans="1:6" x14ac:dyDescent="0.25">
      <c r="A9" s="79" t="s">
        <v>75</v>
      </c>
      <c r="B9" s="80" t="s">
        <v>14</v>
      </c>
      <c r="C9" s="81"/>
    </row>
    <row r="10" spans="1:6" x14ac:dyDescent="0.25">
      <c r="A10" s="79"/>
      <c r="B10" s="22" t="s">
        <v>15</v>
      </c>
      <c r="C10" s="19">
        <f>'GENERALES NOTA 322'!C17</f>
        <v>357134199</v>
      </c>
    </row>
    <row r="11" spans="1:6" x14ac:dyDescent="0.25">
      <c r="A11" s="79"/>
      <c r="B11" s="22" t="s">
        <v>16</v>
      </c>
      <c r="C11" s="19">
        <f>'GENERALES NOTA 322'!C18</f>
        <v>0</v>
      </c>
    </row>
    <row r="12" spans="1:6" x14ac:dyDescent="0.25">
      <c r="A12" s="79"/>
      <c r="B12" s="80"/>
      <c r="C12" s="81"/>
    </row>
    <row r="13" spans="1:6" x14ac:dyDescent="0.25">
      <c r="A13" s="79"/>
      <c r="B13" s="22" t="s">
        <v>76</v>
      </c>
      <c r="C13" s="24">
        <v>800000000</v>
      </c>
    </row>
    <row r="14" spans="1:6" x14ac:dyDescent="0.25">
      <c r="A14" s="79"/>
      <c r="B14" s="22" t="s">
        <v>77</v>
      </c>
      <c r="C14" s="24"/>
      <c r="E14" t="s">
        <v>78</v>
      </c>
      <c r="F14" s="17">
        <v>0.7</v>
      </c>
    </row>
    <row r="15" spans="1:6" x14ac:dyDescent="0.25">
      <c r="A15" s="23" t="s">
        <v>79</v>
      </c>
      <c r="B15" s="76" t="s">
        <v>147</v>
      </c>
      <c r="C15" s="77"/>
    </row>
    <row r="16" spans="1:6" ht="89.25" customHeight="1" x14ac:dyDescent="0.25">
      <c r="A16" s="21" t="s">
        <v>81</v>
      </c>
      <c r="B16" s="74" t="s">
        <v>199</v>
      </c>
      <c r="C16" s="75"/>
    </row>
    <row r="17" spans="1:3" ht="28.5" customHeight="1" x14ac:dyDescent="0.25">
      <c r="A17" s="14" t="s">
        <v>82</v>
      </c>
      <c r="B17" s="82">
        <f>((C19+C20+C22+C23)-C26)*C25*C27</f>
        <v>663103249</v>
      </c>
      <c r="C17" s="82"/>
    </row>
    <row r="18" spans="1:3" x14ac:dyDescent="0.25">
      <c r="A18" s="23" t="s">
        <v>83</v>
      </c>
      <c r="B18" s="86" t="s">
        <v>14</v>
      </c>
      <c r="C18" s="87"/>
    </row>
    <row r="19" spans="1:3" x14ac:dyDescent="0.25">
      <c r="A19" s="84"/>
      <c r="B19" s="22" t="s">
        <v>15</v>
      </c>
      <c r="C19" s="19">
        <v>124903249</v>
      </c>
    </row>
    <row r="20" spans="1:3" x14ac:dyDescent="0.25">
      <c r="A20" s="85"/>
      <c r="B20" s="22" t="s">
        <v>16</v>
      </c>
      <c r="C20" s="19">
        <v>0</v>
      </c>
    </row>
    <row r="21" spans="1:3" x14ac:dyDescent="0.25">
      <c r="A21" s="85"/>
      <c r="B21" s="80" t="s">
        <v>17</v>
      </c>
      <c r="C21" s="81"/>
    </row>
    <row r="22" spans="1:3" x14ac:dyDescent="0.25">
      <c r="A22" s="85"/>
      <c r="B22" s="22" t="s">
        <v>76</v>
      </c>
      <c r="C22" s="19">
        <v>540000000</v>
      </c>
    </row>
    <row r="23" spans="1:3" ht="45" x14ac:dyDescent="0.25">
      <c r="A23" s="85"/>
      <c r="B23" s="22" t="s">
        <v>84</v>
      </c>
      <c r="C23" s="19">
        <v>0</v>
      </c>
    </row>
    <row r="24" spans="1:3" x14ac:dyDescent="0.25">
      <c r="A24" s="85"/>
      <c r="B24" s="80" t="s">
        <v>85</v>
      </c>
      <c r="C24" s="81"/>
    </row>
    <row r="25" spans="1:3" x14ac:dyDescent="0.25">
      <c r="A25" s="25"/>
      <c r="B25" s="22" t="s">
        <v>86</v>
      </c>
      <c r="C25" s="26">
        <v>1</v>
      </c>
    </row>
    <row r="26" spans="1:3" x14ac:dyDescent="0.25">
      <c r="A26" s="27"/>
      <c r="B26" s="22" t="s">
        <v>33</v>
      </c>
      <c r="C26" s="28">
        <v>1800000</v>
      </c>
    </row>
    <row r="27" spans="1:3" x14ac:dyDescent="0.25">
      <c r="A27" s="27"/>
      <c r="B27" s="22" t="s">
        <v>87</v>
      </c>
      <c r="C27" s="26">
        <v>1</v>
      </c>
    </row>
    <row r="28" spans="1:3" x14ac:dyDescent="0.25">
      <c r="A28" s="18" t="s">
        <v>88</v>
      </c>
      <c r="B28" s="82">
        <f>IFERROR(B17*(VLOOKUP(B15,Hoja2!$G$1:$H$6,2,0)),16666)</f>
        <v>165775812.25</v>
      </c>
      <c r="C28" s="82"/>
    </row>
    <row r="29" spans="1:3" ht="103.5" customHeight="1" x14ac:dyDescent="0.25">
      <c r="A29" s="21" t="s">
        <v>89</v>
      </c>
      <c r="B29" s="83" t="s">
        <v>200</v>
      </c>
      <c r="C29" s="78"/>
    </row>
    <row r="30" spans="1:3" ht="132" customHeight="1" x14ac:dyDescent="0.25">
      <c r="A30" s="21" t="s">
        <v>90</v>
      </c>
      <c r="B30" s="104" t="s">
        <v>196</v>
      </c>
      <c r="C30" s="69"/>
    </row>
    <row r="31" spans="1:3" ht="26.25" hidden="1" x14ac:dyDescent="0.25">
      <c r="A31" s="70" t="s">
        <v>51</v>
      </c>
      <c r="B31" s="70"/>
      <c r="C31" s="70"/>
    </row>
    <row r="32" spans="1:3" ht="22.5" hidden="1" customHeight="1" x14ac:dyDescent="0.25">
      <c r="A32" s="29" t="s">
        <v>52</v>
      </c>
      <c r="B32" s="78" t="s">
        <v>91</v>
      </c>
      <c r="C32" s="78"/>
    </row>
    <row r="33" spans="1:3" ht="120" hidden="1" customHeight="1" x14ac:dyDescent="0.25">
      <c r="A33" s="29" t="s">
        <v>53</v>
      </c>
      <c r="B33" s="78"/>
      <c r="C33" s="78"/>
    </row>
    <row r="34" spans="1:3" ht="26.1" customHeight="1" x14ac:dyDescent="0.25">
      <c r="A34" s="88" t="s">
        <v>51</v>
      </c>
      <c r="B34" s="88"/>
      <c r="C34" s="88"/>
    </row>
    <row r="35" spans="1:3" x14ac:dyDescent="0.25">
      <c r="A35" s="29" t="s">
        <v>52</v>
      </c>
      <c r="B35" s="89"/>
      <c r="C35" s="89"/>
    </row>
    <row r="36" spans="1:3" ht="78.75" customHeight="1" x14ac:dyDescent="0.25">
      <c r="A36" s="29" t="s">
        <v>92</v>
      </c>
      <c r="B36" s="89"/>
      <c r="C36" s="89"/>
    </row>
    <row r="38" spans="1:3" x14ac:dyDescent="0.25">
      <c r="A38" s="27"/>
      <c r="B38" s="27"/>
      <c r="C38" s="27"/>
    </row>
    <row r="39" spans="1:3" ht="26.25" x14ac:dyDescent="0.25">
      <c r="A39" s="70" t="s">
        <v>93</v>
      </c>
      <c r="B39" s="70"/>
      <c r="C39" s="70"/>
    </row>
    <row r="40" spans="1:3" x14ac:dyDescent="0.25">
      <c r="A40" s="71" t="s">
        <v>94</v>
      </c>
      <c r="B40" s="71"/>
      <c r="C40" s="71"/>
    </row>
    <row r="41" spans="1:3" x14ac:dyDescent="0.25">
      <c r="A41" s="36" t="s">
        <v>95</v>
      </c>
      <c r="B41" s="36" t="s">
        <v>96</v>
      </c>
      <c r="C41" s="37" t="s">
        <v>97</v>
      </c>
    </row>
    <row r="42" spans="1:3" ht="27" x14ac:dyDescent="0.25">
      <c r="A42" s="38" t="s">
        <v>98</v>
      </c>
      <c r="B42" s="39" t="s">
        <v>99</v>
      </c>
      <c r="C42" s="38" t="s">
        <v>100</v>
      </c>
    </row>
    <row r="43" spans="1:3" ht="67.5" x14ac:dyDescent="0.25">
      <c r="A43" s="38" t="s">
        <v>101</v>
      </c>
      <c r="B43" s="39" t="s">
        <v>99</v>
      </c>
      <c r="C43" s="38" t="s">
        <v>102</v>
      </c>
    </row>
    <row r="44" spans="1:3" ht="40.5" x14ac:dyDescent="0.25">
      <c r="A44" s="38" t="s">
        <v>103</v>
      </c>
      <c r="B44" s="39" t="s">
        <v>99</v>
      </c>
      <c r="C44" s="38" t="s">
        <v>104</v>
      </c>
    </row>
    <row r="45" spans="1:3" ht="27" x14ac:dyDescent="0.25">
      <c r="A45" s="38" t="s">
        <v>105</v>
      </c>
      <c r="B45" s="39" t="s">
        <v>99</v>
      </c>
      <c r="C45" s="38" t="s">
        <v>106</v>
      </c>
    </row>
    <row r="46" spans="1:3" x14ac:dyDescent="0.25">
      <c r="A46" s="38" t="s">
        <v>107</v>
      </c>
      <c r="B46" s="39" t="s">
        <v>99</v>
      </c>
      <c r="C46" s="40"/>
    </row>
    <row r="47" spans="1:3" ht="27" x14ac:dyDescent="0.25">
      <c r="A47" s="38" t="s">
        <v>108</v>
      </c>
      <c r="B47" s="39" t="s">
        <v>99</v>
      </c>
      <c r="C47" s="38" t="s">
        <v>109</v>
      </c>
    </row>
    <row r="48" spans="1:3" ht="27" x14ac:dyDescent="0.25">
      <c r="A48" s="38" t="s">
        <v>110</v>
      </c>
      <c r="B48" s="39" t="s">
        <v>99</v>
      </c>
      <c r="C48" s="38" t="s">
        <v>111</v>
      </c>
    </row>
    <row r="49" spans="1:3" x14ac:dyDescent="0.25">
      <c r="A49" s="38" t="s">
        <v>112</v>
      </c>
      <c r="B49" s="39" t="s">
        <v>99</v>
      </c>
      <c r="C49" s="40" t="s">
        <v>113</v>
      </c>
    </row>
    <row r="50" spans="1:3" ht="27" x14ac:dyDescent="0.25">
      <c r="A50" s="38" t="s">
        <v>114</v>
      </c>
      <c r="B50" s="39" t="s">
        <v>99</v>
      </c>
      <c r="C50" s="40" t="s">
        <v>115</v>
      </c>
    </row>
    <row r="51" spans="1:3" ht="27" x14ac:dyDescent="0.25">
      <c r="A51" s="38" t="s">
        <v>116</v>
      </c>
      <c r="B51" s="39" t="s">
        <v>99</v>
      </c>
      <c r="C51" s="40" t="s">
        <v>117</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58" t="s">
        <v>118</v>
      </c>
      <c r="B1" s="58"/>
      <c r="C1" s="58"/>
    </row>
    <row r="2" spans="1:3" ht="17.100000000000001" customHeight="1" x14ac:dyDescent="0.25">
      <c r="A2" s="34" t="s">
        <v>25</v>
      </c>
      <c r="B2" s="50" t="str">
        <f>'[2]AUTOS NOTA 321'!B2:C2</f>
        <v xml:space="preserve">SINIESTRO   LEGIS </v>
      </c>
      <c r="C2" s="51"/>
    </row>
    <row r="3" spans="1:3" ht="15.95" customHeight="1" x14ac:dyDescent="0.25">
      <c r="A3" s="5" t="s">
        <v>1</v>
      </c>
      <c r="B3" s="48" t="str">
        <f>'GENERALES NOTA 322'!B2:C2</f>
        <v>76001-3103-017-2022-00279-00</v>
      </c>
      <c r="C3" s="48"/>
    </row>
    <row r="4" spans="1:3" x14ac:dyDescent="0.25">
      <c r="A4" s="5" t="s">
        <v>2</v>
      </c>
      <c r="B4" s="48" t="str">
        <f>'GENERALES NOTA 322'!B3:C3</f>
        <v xml:space="preserve">Juzgado Diecisiete Civil del Circuito de Cali </v>
      </c>
      <c r="C4" s="48"/>
    </row>
    <row r="5" spans="1:3" ht="29.1" customHeight="1" x14ac:dyDescent="0.25">
      <c r="A5" s="5" t="s">
        <v>3</v>
      </c>
      <c r="B5" s="48" t="str">
        <f>'GENERALES NOTA 322'!B4:C4</f>
        <v>Allianz Seguros S.A. y Gruas del Valle S.A.S.</v>
      </c>
      <c r="C5" s="48"/>
    </row>
    <row r="6" spans="1:3" x14ac:dyDescent="0.25">
      <c r="A6" s="5" t="s">
        <v>4</v>
      </c>
      <c r="B6" s="48" t="str">
        <f>'GENERALES NOTA 322'!B5:C5</f>
        <v>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v>
      </c>
      <c r="C6" s="48"/>
    </row>
    <row r="7" spans="1:3" ht="43.5" customHeight="1" x14ac:dyDescent="0.25">
      <c r="A7" s="5" t="s">
        <v>5</v>
      </c>
      <c r="B7" s="48" t="str">
        <f>'GENERALES NOTA 322'!B6:C6</f>
        <v>LLAMADA EN GARANTIA</v>
      </c>
      <c r="C7" s="48"/>
    </row>
    <row r="8" spans="1:3" x14ac:dyDescent="0.25">
      <c r="A8" s="5" t="s">
        <v>119</v>
      </c>
      <c r="B8" s="48" t="s">
        <v>80</v>
      </c>
      <c r="C8" s="48"/>
    </row>
    <row r="9" spans="1:3" x14ac:dyDescent="0.25">
      <c r="A9" s="15" t="s">
        <v>83</v>
      </c>
      <c r="B9" s="90"/>
      <c r="C9" s="90"/>
    </row>
    <row r="10" spans="1:3" x14ac:dyDescent="0.25">
      <c r="A10" s="15" t="s">
        <v>120</v>
      </c>
      <c r="B10" s="48"/>
      <c r="C10" s="48"/>
    </row>
    <row r="11" spans="1:3" x14ac:dyDescent="0.25">
      <c r="A11" s="15" t="s">
        <v>53</v>
      </c>
      <c r="B11" s="91"/>
      <c r="C11" s="68"/>
    </row>
    <row r="12" spans="1:3" ht="30" x14ac:dyDescent="0.25">
      <c r="A12" s="5" t="s">
        <v>121</v>
      </c>
      <c r="B12" s="48"/>
      <c r="C12" s="48"/>
    </row>
    <row r="13" spans="1:3" ht="30" x14ac:dyDescent="0.25">
      <c r="A13" s="5" t="s">
        <v>122</v>
      </c>
      <c r="B13" s="48"/>
      <c r="C13" s="48"/>
    </row>
    <row r="14" spans="1:3" x14ac:dyDescent="0.25">
      <c r="A14" s="5" t="s">
        <v>123</v>
      </c>
      <c r="B14" s="50"/>
      <c r="C14" s="51"/>
    </row>
    <row r="15" spans="1:3" x14ac:dyDescent="0.25">
      <c r="A15" s="15" t="s">
        <v>124</v>
      </c>
      <c r="B15" s="48"/>
      <c r="C15" s="48"/>
    </row>
    <row r="16" spans="1:3" ht="100.5" customHeight="1" x14ac:dyDescent="0.25">
      <c r="A16" s="11" t="s">
        <v>125</v>
      </c>
      <c r="B16" s="68"/>
      <c r="C16" s="68"/>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44" zoomScale="115" zoomScaleNormal="115" workbookViewId="0">
      <selection activeCell="C16" sqref="C1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5" t="s">
        <v>126</v>
      </c>
      <c r="B1" s="95"/>
      <c r="C1" s="95"/>
    </row>
    <row r="2" spans="1:3" x14ac:dyDescent="0.25">
      <c r="A2" s="34" t="s">
        <v>25</v>
      </c>
      <c r="B2" s="50" t="str">
        <f>'[2]AUTOS NOTA 321'!B2:C2</f>
        <v xml:space="preserve">SINIESTRO   LEGIS </v>
      </c>
      <c r="C2" s="51"/>
    </row>
    <row r="3" spans="1:3" ht="23.45" customHeight="1" x14ac:dyDescent="0.25">
      <c r="A3" s="5" t="s">
        <v>26</v>
      </c>
      <c r="B3" s="48" t="str">
        <f>'GENERALES NOTA 322'!B2:C2</f>
        <v>76001-3103-017-2022-00279-00</v>
      </c>
      <c r="C3" s="48"/>
    </row>
    <row r="4" spans="1:3" x14ac:dyDescent="0.25">
      <c r="A4" s="5" t="s">
        <v>27</v>
      </c>
      <c r="B4" s="48" t="str">
        <f>'GENERALES NOTA 322'!B3:C3</f>
        <v xml:space="preserve">Juzgado Diecisiete Civil del Circuito de Cali </v>
      </c>
      <c r="C4" s="48"/>
    </row>
    <row r="5" spans="1:3" x14ac:dyDescent="0.25">
      <c r="A5" s="5" t="s">
        <v>28</v>
      </c>
      <c r="B5" s="48" t="str">
        <f>'GENERALES NOTA 322'!B4:C4</f>
        <v>Allianz Seguros S.A. y Gruas del Valle S.A.S.</v>
      </c>
      <c r="C5" s="48"/>
    </row>
    <row r="6" spans="1:3" x14ac:dyDescent="0.25">
      <c r="A6" s="5" t="s">
        <v>29</v>
      </c>
      <c r="B6" s="48" t="str">
        <f>'GENERALES NOTA 322'!B5:C5</f>
        <v>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v>
      </c>
      <c r="C6" s="48"/>
    </row>
    <row r="7" spans="1:3" x14ac:dyDescent="0.25">
      <c r="A7" s="5" t="s">
        <v>30</v>
      </c>
      <c r="B7" s="48" t="str">
        <f>'GENERALES NOTA 322'!B6:C6</f>
        <v>LLAMADA EN GARANTIA</v>
      </c>
      <c r="C7" s="48"/>
    </row>
    <row r="8" spans="1:3" x14ac:dyDescent="0.25">
      <c r="A8" s="5" t="s">
        <v>119</v>
      </c>
      <c r="B8" s="48" t="str">
        <f>'GENERALES NOTA 325'!B8:C8</f>
        <v>PROBABLE GENERALES</v>
      </c>
      <c r="C8" s="48"/>
    </row>
    <row r="9" spans="1:3" x14ac:dyDescent="0.25">
      <c r="A9" s="15" t="s">
        <v>83</v>
      </c>
      <c r="B9" s="92">
        <f>'GENERALES  NOTA 324 -478'!B17:C17</f>
        <v>663103249</v>
      </c>
      <c r="C9" s="92"/>
    </row>
    <row r="10" spans="1:3" x14ac:dyDescent="0.25">
      <c r="A10" s="5" t="s">
        <v>127</v>
      </c>
      <c r="B10" s="93">
        <v>25000000</v>
      </c>
      <c r="C10" s="93"/>
    </row>
    <row r="11" spans="1:3" ht="41.1" customHeight="1" x14ac:dyDescent="0.25">
      <c r="A11" s="5" t="s">
        <v>128</v>
      </c>
      <c r="B11" s="48"/>
      <c r="C11" s="48"/>
    </row>
    <row r="12" spans="1:3" ht="41.1" hidden="1" customHeight="1" x14ac:dyDescent="0.25">
      <c r="A12" s="5" t="s">
        <v>129</v>
      </c>
      <c r="B12" s="48"/>
      <c r="C12" s="48"/>
    </row>
    <row r="13" spans="1:3" ht="18.75" customHeight="1" x14ac:dyDescent="0.25">
      <c r="A13" s="5" t="s">
        <v>130</v>
      </c>
      <c r="B13" s="94"/>
      <c r="C13" s="94"/>
    </row>
    <row r="14" spans="1:3" x14ac:dyDescent="0.25">
      <c r="A14" s="5" t="s">
        <v>131</v>
      </c>
      <c r="B14" s="48"/>
      <c r="C14" s="48"/>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5" t="s">
        <v>132</v>
      </c>
      <c r="B1" s="95"/>
      <c r="C1" s="95"/>
    </row>
    <row r="2" spans="1:3" ht="14.1" customHeight="1" x14ac:dyDescent="0.25">
      <c r="A2" s="13" t="s">
        <v>25</v>
      </c>
      <c r="B2" s="50" t="str">
        <f>'[2]AUTOS NOTA 321'!B2:C2</f>
        <v xml:space="preserve">SINIESTRO   LEGIS </v>
      </c>
      <c r="C2" s="51"/>
    </row>
    <row r="3" spans="1:3" x14ac:dyDescent="0.25">
      <c r="A3" s="5" t="s">
        <v>26</v>
      </c>
      <c r="B3" s="48" t="str">
        <f>'GENERALES NOTA 322'!B2:C2</f>
        <v>76001-3103-017-2022-00279-00</v>
      </c>
      <c r="C3" s="48"/>
    </row>
    <row r="4" spans="1:3" x14ac:dyDescent="0.25">
      <c r="A4" s="5" t="s">
        <v>27</v>
      </c>
      <c r="B4" s="48" t="str">
        <f>'GENERALES NOTA 322'!B3:C3</f>
        <v xml:space="preserve">Juzgado Diecisiete Civil del Circuito de Cali </v>
      </c>
      <c r="C4" s="48"/>
    </row>
    <row r="5" spans="1:3" x14ac:dyDescent="0.25">
      <c r="A5" s="5" t="s">
        <v>28</v>
      </c>
      <c r="B5" s="48" t="str">
        <f>'GENERALES NOTA 322'!B4:C4</f>
        <v>Allianz Seguros S.A. y Gruas del Valle S.A.S.</v>
      </c>
      <c r="C5" s="48"/>
    </row>
    <row r="6" spans="1:3" x14ac:dyDescent="0.25">
      <c r="A6" s="5" t="s">
        <v>29</v>
      </c>
      <c r="B6" s="48" t="str">
        <f>'GENERALES NOTA 322'!B5:C5</f>
        <v>BERNARDO POSCUE en calidad de padre de la víctima Alejandro Poscue; DAMARIS AGUILAR en calidad de madre de la víctima Alejandro Poscue; MAURICIO POSCUE AGUILAR en calidad de hermano de la víctima  Alejandro Poscue, KATERINE POSCUE AGUILAR en calidad de hermana de la víctima Alejandro Poscue.
CHARON RODRIGUEZ SOTELO, nacida el 27 de octubre de 2011 en calidad de hija de la víctima YINA MARSELA SOTELO; RICARDO SOTELO VAQUIRO en calidad de padre de la víctima YINA MARSELA SOTELO, NICOL DAYANA SOTELO en calidad de hermana de la víctima YINA MARSELA SOTELO, CRISTIAN ALBERTO en calidad de hermano de la víctima YINA MARSELA SOTELO; DANIEL RICARDO SOTELO en calidad de hermano de la víctima YINA MARSELA SOTELO</v>
      </c>
      <c r="C6" s="48"/>
    </row>
    <row r="7" spans="1:3" x14ac:dyDescent="0.25">
      <c r="A7" s="5" t="s">
        <v>30</v>
      </c>
      <c r="B7" s="48" t="str">
        <f>'GENERALES NOTA 322'!B6:C6</f>
        <v>LLAMADA EN GARANTIA</v>
      </c>
      <c r="C7" s="48"/>
    </row>
    <row r="8" spans="1:3" x14ac:dyDescent="0.25">
      <c r="A8" s="5" t="s">
        <v>133</v>
      </c>
      <c r="B8" s="48" t="str">
        <f>'GENERALES NOTA 325'!B8:C8</f>
        <v>PROBABLE GENERALES</v>
      </c>
      <c r="C8" s="48"/>
    </row>
    <row r="9" spans="1:3" ht="24" customHeight="1" x14ac:dyDescent="0.25">
      <c r="A9" s="5" t="s">
        <v>134</v>
      </c>
      <c r="B9" s="48"/>
      <c r="C9" s="48"/>
    </row>
    <row r="10" spans="1:3" ht="88.5" customHeight="1" x14ac:dyDescent="0.25">
      <c r="A10" s="5" t="s">
        <v>135</v>
      </c>
      <c r="B10" s="48"/>
      <c r="C10" s="48"/>
    </row>
    <row r="11" spans="1:3" ht="43.5" customHeight="1" x14ac:dyDescent="0.25">
      <c r="A11" s="98"/>
      <c r="B11" s="98"/>
      <c r="C11" s="98"/>
    </row>
    <row r="12" spans="1:3" hidden="1" x14ac:dyDescent="0.25">
      <c r="A12" s="99"/>
      <c r="B12" s="99"/>
      <c r="C12" s="99"/>
    </row>
    <row r="13" spans="1:3" ht="18.75" x14ac:dyDescent="0.25">
      <c r="A13" s="95" t="s">
        <v>136</v>
      </c>
      <c r="B13" s="95"/>
      <c r="C13" s="95"/>
    </row>
    <row r="14" spans="1:3" x14ac:dyDescent="0.25">
      <c r="A14" s="23" t="s">
        <v>79</v>
      </c>
      <c r="B14" s="76" t="s">
        <v>137</v>
      </c>
      <c r="C14" s="77"/>
    </row>
    <row r="15" spans="1:3" ht="30" x14ac:dyDescent="0.25">
      <c r="A15" s="21" t="s">
        <v>81</v>
      </c>
      <c r="B15" s="74"/>
      <c r="C15" s="75"/>
    </row>
    <row r="16" spans="1:3" ht="45" x14ac:dyDescent="0.25">
      <c r="A16" s="14" t="s">
        <v>82</v>
      </c>
      <c r="B16" s="82">
        <f>((C18+C19+C21+C22)-C25)*C24*C26</f>
        <v>100000000</v>
      </c>
      <c r="C16" s="82"/>
    </row>
    <row r="17" spans="1:3" x14ac:dyDescent="0.25">
      <c r="A17" s="23" t="s">
        <v>83</v>
      </c>
      <c r="B17" s="86" t="s">
        <v>14</v>
      </c>
      <c r="C17" s="87"/>
    </row>
    <row r="18" spans="1:3" x14ac:dyDescent="0.25">
      <c r="A18" s="84"/>
      <c r="B18" s="22" t="s">
        <v>15</v>
      </c>
      <c r="C18" s="19">
        <v>100000000</v>
      </c>
    </row>
    <row r="19" spans="1:3" x14ac:dyDescent="0.25">
      <c r="A19" s="85"/>
      <c r="B19" s="22" t="s">
        <v>16</v>
      </c>
      <c r="C19" s="19">
        <v>0</v>
      </c>
    </row>
    <row r="20" spans="1:3" x14ac:dyDescent="0.25">
      <c r="A20" s="85"/>
      <c r="B20" s="80" t="s">
        <v>17</v>
      </c>
      <c r="C20" s="81"/>
    </row>
    <row r="21" spans="1:3" x14ac:dyDescent="0.25">
      <c r="A21" s="85"/>
      <c r="B21" s="22" t="s">
        <v>76</v>
      </c>
      <c r="C21" s="19">
        <v>0</v>
      </c>
    </row>
    <row r="22" spans="1:3" ht="30" x14ac:dyDescent="0.25">
      <c r="A22" s="85"/>
      <c r="B22" s="22" t="s">
        <v>84</v>
      </c>
      <c r="C22" s="19">
        <v>0</v>
      </c>
    </row>
    <row r="23" spans="1:3" x14ac:dyDescent="0.25">
      <c r="A23" s="85"/>
      <c r="B23" s="80" t="s">
        <v>85</v>
      </c>
      <c r="C23" s="81"/>
    </row>
    <row r="24" spans="1:3" x14ac:dyDescent="0.25">
      <c r="A24" s="25"/>
      <c r="B24" s="22" t="s">
        <v>86</v>
      </c>
      <c r="C24" s="26">
        <v>1</v>
      </c>
    </row>
    <row r="25" spans="1:3" x14ac:dyDescent="0.25">
      <c r="A25" s="27"/>
      <c r="B25" s="22" t="s">
        <v>33</v>
      </c>
      <c r="C25" s="28">
        <v>0</v>
      </c>
    </row>
    <row r="26" spans="1:3" x14ac:dyDescent="0.25">
      <c r="A26" s="27"/>
      <c r="B26" s="22" t="s">
        <v>87</v>
      </c>
      <c r="C26" s="26">
        <v>1</v>
      </c>
    </row>
    <row r="27" spans="1:3" x14ac:dyDescent="0.25">
      <c r="A27" s="18" t="s">
        <v>88</v>
      </c>
      <c r="B27" s="82">
        <f>IFERROR(B16*(VLOOKUP(B14,Hoja2!$G$1:$H$6,2,0)),16666)</f>
        <v>16666</v>
      </c>
      <c r="C27" s="82"/>
    </row>
    <row r="28" spans="1:3" ht="95.25" customHeight="1" x14ac:dyDescent="0.25">
      <c r="A28" s="35" t="s">
        <v>138</v>
      </c>
      <c r="B28" s="96"/>
      <c r="C28" s="97"/>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139</v>
      </c>
    </row>
    <row r="2" spans="1:1" x14ac:dyDescent="0.25">
      <c r="A2"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34</v>
      </c>
      <c r="B1" t="s">
        <v>140</v>
      </c>
      <c r="C1" s="8" t="s">
        <v>38</v>
      </c>
      <c r="D1" s="8" t="s">
        <v>42</v>
      </c>
      <c r="E1" s="3" t="s">
        <v>43</v>
      </c>
      <c r="F1" s="2" t="s">
        <v>78</v>
      </c>
      <c r="G1" s="2" t="s">
        <v>80</v>
      </c>
      <c r="H1" s="4">
        <v>0.7</v>
      </c>
      <c r="I1" t="s">
        <v>141</v>
      </c>
      <c r="J1" t="s">
        <v>142</v>
      </c>
      <c r="L1" t="s">
        <v>6</v>
      </c>
      <c r="N1" s="2" t="s">
        <v>91</v>
      </c>
    </row>
    <row r="2" spans="1:14" x14ac:dyDescent="0.25">
      <c r="A2" t="s">
        <v>143</v>
      </c>
      <c r="B2" t="s">
        <v>99</v>
      </c>
      <c r="C2" t="s">
        <v>144</v>
      </c>
      <c r="D2" s="2" t="s">
        <v>145</v>
      </c>
      <c r="E2" s="1" t="s">
        <v>146</v>
      </c>
      <c r="F2" s="2" t="s">
        <v>137</v>
      </c>
      <c r="G2" s="2" t="s">
        <v>147</v>
      </c>
      <c r="H2" s="4">
        <v>0.25</v>
      </c>
      <c r="I2" t="s">
        <v>148</v>
      </c>
      <c r="J2" t="s">
        <v>149</v>
      </c>
      <c r="L2" t="s">
        <v>150</v>
      </c>
      <c r="N2" s="2" t="s">
        <v>151</v>
      </c>
    </row>
    <row r="3" spans="1:14" x14ac:dyDescent="0.25">
      <c r="A3" t="s">
        <v>152</v>
      </c>
      <c r="C3" t="s">
        <v>153</v>
      </c>
      <c r="D3" s="2" t="s">
        <v>154</v>
      </c>
      <c r="E3" s="1" t="s">
        <v>155</v>
      </c>
      <c r="F3" s="2" t="s">
        <v>156</v>
      </c>
      <c r="G3" s="2" t="s">
        <v>157</v>
      </c>
      <c r="H3" s="4">
        <v>0.55000000000000004</v>
      </c>
      <c r="I3" t="s">
        <v>158</v>
      </c>
      <c r="J3" t="s">
        <v>159</v>
      </c>
      <c r="N3" s="2" t="s">
        <v>137</v>
      </c>
    </row>
    <row r="4" spans="1:14" x14ac:dyDescent="0.25">
      <c r="A4" t="s">
        <v>160</v>
      </c>
      <c r="C4" t="s">
        <v>161</v>
      </c>
      <c r="E4" s="1" t="s">
        <v>162</v>
      </c>
      <c r="G4" s="2" t="s">
        <v>163</v>
      </c>
      <c r="H4" s="4">
        <v>0.15</v>
      </c>
      <c r="I4" t="s">
        <v>164</v>
      </c>
      <c r="J4" t="s">
        <v>165</v>
      </c>
      <c r="N4" s="2"/>
    </row>
    <row r="5" spans="1:14" x14ac:dyDescent="0.25">
      <c r="A5" t="s">
        <v>166</v>
      </c>
      <c r="E5" s="1" t="s">
        <v>167</v>
      </c>
      <c r="G5" s="2" t="s">
        <v>168</v>
      </c>
      <c r="H5" s="4">
        <v>0.7</v>
      </c>
      <c r="I5" t="s">
        <v>169</v>
      </c>
      <c r="J5" t="s">
        <v>170</v>
      </c>
      <c r="N5" s="2"/>
    </row>
    <row r="6" spans="1:14" x14ac:dyDescent="0.25">
      <c r="E6" s="1" t="s">
        <v>171</v>
      </c>
      <c r="G6" s="2" t="s">
        <v>172</v>
      </c>
      <c r="H6" s="4">
        <v>0.3</v>
      </c>
      <c r="J6" t="s">
        <v>173</v>
      </c>
      <c r="N6" s="2"/>
    </row>
    <row r="7" spans="1:14" x14ac:dyDescent="0.25">
      <c r="E7" s="1" t="s">
        <v>174</v>
      </c>
      <c r="G7" s="2" t="s">
        <v>137</v>
      </c>
      <c r="N7" s="2" t="s">
        <v>137</v>
      </c>
    </row>
    <row r="8" spans="1:14" x14ac:dyDescent="0.25">
      <c r="E8" s="1" t="s">
        <v>175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9BA12-31E5-4961-8C51-69293B61265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DFAB49-E8F1-482C-BABB-ABAC9297C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61D5E-1C8C-4E11-8B76-114CA81042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Valeria  Suarez Labrada</cp:lastModifiedBy>
  <cp:revision/>
  <dcterms:created xsi:type="dcterms:W3CDTF">2020-12-07T14:41:17Z</dcterms:created>
  <dcterms:modified xsi:type="dcterms:W3CDTF">2024-10-31T17:44:13Z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